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701_01 - Stavební část" sheetId="2" r:id="rId2"/>
    <sheet name="SO 701_02 - Chlazení" sheetId="3" r:id="rId3"/>
    <sheet name="SO 701_03 - Rozvody ZTI" sheetId="4" r:id="rId4"/>
    <sheet name="SO 701_04 - Elektroinstalace" sheetId="5" r:id="rId5"/>
    <sheet name="SO 999 - VRN" sheetId="6" r:id="rId6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'SO 701_01 - Stavební část'!$C$140:$K$521</definedName>
    <definedName name="_xlnm.Print_Area" localSheetId="1">'SO 701_01 - Stavební část'!$C$4:$J$76,'SO 701_01 - Stavební část'!$C$82:$J$122,'SO 701_01 - Stavební část'!$C$128:$K$521</definedName>
    <definedName name="_xlnm.Print_Titles" localSheetId="1">'SO 701_01 - Stavební část'!$140:$140</definedName>
    <definedName name="_xlnm._FilterDatabase" localSheetId="2" hidden="1">'SO 701_02 - Chlazení'!$C$121:$K$156</definedName>
    <definedName name="_xlnm.Print_Area" localSheetId="2">'SO 701_02 - Chlazení'!$C$4:$J$76,'SO 701_02 - Chlazení'!$C$82:$J$103,'SO 701_02 - Chlazení'!$C$109:$K$156</definedName>
    <definedName name="_xlnm.Print_Titles" localSheetId="2">'SO 701_02 - Chlazení'!$121:$121</definedName>
    <definedName name="_xlnm._FilterDatabase" localSheetId="3" hidden="1">'SO 701_03 - Rozvody ZTI'!$C$124:$K$148</definedName>
    <definedName name="_xlnm.Print_Area" localSheetId="3">'SO 701_03 - Rozvody ZTI'!$C$4:$J$76,'SO 701_03 - Rozvody ZTI'!$C$82:$J$106,'SO 701_03 - Rozvody ZTI'!$C$112:$K$148</definedName>
    <definedName name="_xlnm.Print_Titles" localSheetId="3">'SO 701_03 - Rozvody ZTI'!$124:$124</definedName>
    <definedName name="_xlnm._FilterDatabase" localSheetId="4" hidden="1">'SO 701_04 - Elektroinstalace'!$C$125:$K$192</definedName>
    <definedName name="_xlnm.Print_Area" localSheetId="4">'SO 701_04 - Elektroinstalace'!$C$4:$J$76,'SO 701_04 - Elektroinstalace'!$C$82:$J$107,'SO 701_04 - Elektroinstalace'!$C$113:$K$192</definedName>
    <definedName name="_xlnm.Print_Titles" localSheetId="4">'SO 701_04 - Elektroinstalace'!$125:$125</definedName>
    <definedName name="_xlnm._FilterDatabase" localSheetId="5" hidden="1">'SO 999 - VRN'!$C$127:$K$152</definedName>
    <definedName name="_xlnm.Print_Area" localSheetId="5">'SO 999 - VRN'!$C$4:$J$76,'SO 999 - VRN'!$C$82:$J$109,'SO 999 - VRN'!$C$115:$K$152</definedName>
    <definedName name="_xlnm.Print_Titles" localSheetId="5">'SO 999 - VRN'!$127:$127</definedName>
  </definedNames>
  <calcPr/>
</workbook>
</file>

<file path=xl/calcChain.xml><?xml version="1.0" encoding="utf-8"?>
<calcChain xmlns="http://schemas.openxmlformats.org/spreadsheetml/2006/main">
  <c i="6" l="1" r="J39"/>
  <c r="J38"/>
  <c i="1" r="AY99"/>
  <c i="6" r="J37"/>
  <c i="1" r="AX99"/>
  <c i="6" r="BI149"/>
  <c r="BH149"/>
  <c r="BG149"/>
  <c r="BF149"/>
  <c r="T149"/>
  <c r="T148"/>
  <c r="R149"/>
  <c r="R148"/>
  <c r="P149"/>
  <c r="P148"/>
  <c r="BI146"/>
  <c r="BH146"/>
  <c r="BG146"/>
  <c r="BF146"/>
  <c r="T146"/>
  <c r="T145"/>
  <c r="R146"/>
  <c r="R145"/>
  <c r="P146"/>
  <c r="P145"/>
  <c r="BI144"/>
  <c r="BH144"/>
  <c r="BG144"/>
  <c r="BF144"/>
  <c r="T144"/>
  <c r="T143"/>
  <c r="R144"/>
  <c r="R143"/>
  <c r="P144"/>
  <c r="P143"/>
  <c r="BI142"/>
  <c r="BH142"/>
  <c r="BG142"/>
  <c r="BF142"/>
  <c r="T142"/>
  <c r="T141"/>
  <c r="R142"/>
  <c r="R141"/>
  <c r="P142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T134"/>
  <c r="R135"/>
  <c r="R134"/>
  <c r="P135"/>
  <c r="P134"/>
  <c r="BI130"/>
  <c r="BH130"/>
  <c r="BG130"/>
  <c r="BF130"/>
  <c r="T130"/>
  <c r="T129"/>
  <c r="R130"/>
  <c r="R129"/>
  <c r="P130"/>
  <c r="P129"/>
  <c r="J125"/>
  <c r="J124"/>
  <c r="F124"/>
  <c r="F122"/>
  <c r="E120"/>
  <c r="J31"/>
  <c r="J92"/>
  <c r="J91"/>
  <c r="F91"/>
  <c r="F89"/>
  <c r="E87"/>
  <c r="J18"/>
  <c r="E18"/>
  <c r="F92"/>
  <c r="J17"/>
  <c r="J12"/>
  <c r="J89"/>
  <c r="E7"/>
  <c r="E118"/>
  <c i="5" r="J39"/>
  <c r="J38"/>
  <c i="1" r="AY98"/>
  <c i="5" r="J37"/>
  <c i="1" r="AX98"/>
  <c i="5"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J123"/>
  <c r="F123"/>
  <c r="J122"/>
  <c r="F122"/>
  <c r="F120"/>
  <c r="E118"/>
  <c r="J31"/>
  <c r="J92"/>
  <c r="F92"/>
  <c r="J91"/>
  <c r="F91"/>
  <c r="F89"/>
  <c r="E87"/>
  <c r="J12"/>
  <c r="J120"/>
  <c r="E7"/>
  <c r="E116"/>
  <c i="4" r="J39"/>
  <c r="J38"/>
  <c i="1" r="AY97"/>
  <c i="4" r="J37"/>
  <c i="1" r="AX97"/>
  <c i="4" r="BI148"/>
  <c r="BH148"/>
  <c r="BG148"/>
  <c r="BF148"/>
  <c r="T148"/>
  <c r="T147"/>
  <c r="R148"/>
  <c r="R147"/>
  <c r="P148"/>
  <c r="P147"/>
  <c r="BI146"/>
  <c r="BH146"/>
  <c r="BG146"/>
  <c r="BF146"/>
  <c r="T146"/>
  <c r="T145"/>
  <c r="R146"/>
  <c r="R145"/>
  <c r="P146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F122"/>
  <c r="J121"/>
  <c r="F121"/>
  <c r="F119"/>
  <c r="E117"/>
  <c r="J31"/>
  <c r="J92"/>
  <c r="F92"/>
  <c r="J91"/>
  <c r="F91"/>
  <c r="F89"/>
  <c r="E87"/>
  <c r="J12"/>
  <c r="J119"/>
  <c r="E7"/>
  <c r="E85"/>
  <c i="3" r="J39"/>
  <c r="J38"/>
  <c i="1" r="AY96"/>
  <c i="3" r="J37"/>
  <c i="1" r="AX96"/>
  <c i="3"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9"/>
  <c r="J118"/>
  <c r="F118"/>
  <c r="F116"/>
  <c r="E114"/>
  <c r="J31"/>
  <c r="J92"/>
  <c r="J91"/>
  <c r="F91"/>
  <c r="F89"/>
  <c r="E87"/>
  <c r="J18"/>
  <c r="E18"/>
  <c r="F119"/>
  <c r="J17"/>
  <c r="J12"/>
  <c r="J89"/>
  <c r="E7"/>
  <c r="E112"/>
  <c i="2" r="J277"/>
  <c r="J39"/>
  <c r="J38"/>
  <c i="1" r="AY95"/>
  <c i="2" r="J37"/>
  <c i="1" r="AX95"/>
  <c i="2" r="BI520"/>
  <c r="BH520"/>
  <c r="BG520"/>
  <c r="BF520"/>
  <c r="T520"/>
  <c r="R520"/>
  <c r="P520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12"/>
  <c r="BH512"/>
  <c r="BG512"/>
  <c r="BF512"/>
  <c r="T512"/>
  <c r="R512"/>
  <c r="P512"/>
  <c r="BI510"/>
  <c r="BH510"/>
  <c r="BG510"/>
  <c r="BF510"/>
  <c r="T510"/>
  <c r="T509"/>
  <c r="R510"/>
  <c r="R509"/>
  <c r="P510"/>
  <c r="P509"/>
  <c r="BI504"/>
  <c r="BH504"/>
  <c r="BG504"/>
  <c r="BF504"/>
  <c r="T504"/>
  <c r="R504"/>
  <c r="P504"/>
  <c r="BI503"/>
  <c r="BH503"/>
  <c r="BG503"/>
  <c r="BF503"/>
  <c r="T503"/>
  <c r="R503"/>
  <c r="P503"/>
  <c r="BI491"/>
  <c r="BH491"/>
  <c r="BG491"/>
  <c r="BF491"/>
  <c r="T491"/>
  <c r="R491"/>
  <c r="P491"/>
  <c r="BI490"/>
  <c r="BH490"/>
  <c r="BG490"/>
  <c r="BF490"/>
  <c r="T490"/>
  <c r="R490"/>
  <c r="P490"/>
  <c r="BI484"/>
  <c r="BH484"/>
  <c r="BG484"/>
  <c r="BF484"/>
  <c r="T484"/>
  <c r="R484"/>
  <c r="P484"/>
  <c r="BI477"/>
  <c r="BH477"/>
  <c r="BG477"/>
  <c r="BF477"/>
  <c r="T477"/>
  <c r="R477"/>
  <c r="P477"/>
  <c r="BI471"/>
  <c r="BH471"/>
  <c r="BG471"/>
  <c r="BF471"/>
  <c r="T471"/>
  <c r="R471"/>
  <c r="P471"/>
  <c r="BI470"/>
  <c r="BH470"/>
  <c r="BG470"/>
  <c r="BF470"/>
  <c r="T470"/>
  <c r="R470"/>
  <c r="P470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46"/>
  <c r="BH446"/>
  <c r="BG446"/>
  <c r="BF446"/>
  <c r="T446"/>
  <c r="R446"/>
  <c r="P446"/>
  <c r="BI444"/>
  <c r="BH444"/>
  <c r="BG444"/>
  <c r="BF444"/>
  <c r="T444"/>
  <c r="R444"/>
  <c r="P444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5"/>
  <c r="BH435"/>
  <c r="BG435"/>
  <c r="BF435"/>
  <c r="T435"/>
  <c r="R435"/>
  <c r="P435"/>
  <c r="BI433"/>
  <c r="BH433"/>
  <c r="BG433"/>
  <c r="BF433"/>
  <c r="T433"/>
  <c r="R433"/>
  <c r="P433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18"/>
  <c r="BH418"/>
  <c r="BG418"/>
  <c r="BF418"/>
  <c r="T418"/>
  <c r="R418"/>
  <c r="P418"/>
  <c r="BI415"/>
  <c r="BH415"/>
  <c r="BG415"/>
  <c r="BF415"/>
  <c r="T415"/>
  <c r="R415"/>
  <c r="P415"/>
  <c r="BI413"/>
  <c r="BH413"/>
  <c r="BG413"/>
  <c r="BF413"/>
  <c r="T413"/>
  <c r="R413"/>
  <c r="P413"/>
  <c r="BI409"/>
  <c r="BH409"/>
  <c r="BG409"/>
  <c r="BF409"/>
  <c r="T409"/>
  <c r="R409"/>
  <c r="P409"/>
  <c r="BI400"/>
  <c r="BH400"/>
  <c r="BG400"/>
  <c r="BF400"/>
  <c r="T400"/>
  <c r="R400"/>
  <c r="P400"/>
  <c r="BI392"/>
  <c r="BH392"/>
  <c r="BG392"/>
  <c r="BF392"/>
  <c r="T392"/>
  <c r="R392"/>
  <c r="P392"/>
  <c r="BI382"/>
  <c r="BH382"/>
  <c r="BG382"/>
  <c r="BF382"/>
  <c r="T382"/>
  <c r="R382"/>
  <c r="P382"/>
  <c r="BI379"/>
  <c r="BH379"/>
  <c r="BG379"/>
  <c r="BF379"/>
  <c r="T379"/>
  <c r="R379"/>
  <c r="P379"/>
  <c r="BI377"/>
  <c r="BH377"/>
  <c r="BG377"/>
  <c r="BF377"/>
  <c r="T377"/>
  <c r="R377"/>
  <c r="P377"/>
  <c r="BI373"/>
  <c r="BH373"/>
  <c r="BG373"/>
  <c r="BF373"/>
  <c r="T373"/>
  <c r="R373"/>
  <c r="P373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0"/>
  <c r="BH360"/>
  <c r="BG360"/>
  <c r="BF360"/>
  <c r="T360"/>
  <c r="R360"/>
  <c r="P360"/>
  <c r="BI358"/>
  <c r="BH358"/>
  <c r="BG358"/>
  <c r="BF358"/>
  <c r="T358"/>
  <c r="R358"/>
  <c r="P358"/>
  <c r="BI357"/>
  <c r="BH357"/>
  <c r="BG357"/>
  <c r="BF357"/>
  <c r="T357"/>
  <c r="R357"/>
  <c r="P357"/>
  <c r="BI355"/>
  <c r="BH355"/>
  <c r="BG355"/>
  <c r="BF355"/>
  <c r="T355"/>
  <c r="R355"/>
  <c r="P355"/>
  <c r="BI354"/>
  <c r="BH354"/>
  <c r="BG354"/>
  <c r="BF354"/>
  <c r="T354"/>
  <c r="R354"/>
  <c r="P354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6"/>
  <c r="BH346"/>
  <c r="BG346"/>
  <c r="BF346"/>
  <c r="T346"/>
  <c r="R346"/>
  <c r="P346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29"/>
  <c r="BH329"/>
  <c r="BG329"/>
  <c r="BF329"/>
  <c r="T329"/>
  <c r="R329"/>
  <c r="P329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20"/>
  <c r="BH320"/>
  <c r="BG320"/>
  <c r="BF320"/>
  <c r="T320"/>
  <c r="R320"/>
  <c r="P320"/>
  <c r="BI316"/>
  <c r="BH316"/>
  <c r="BG316"/>
  <c r="BF316"/>
  <c r="T316"/>
  <c r="R316"/>
  <c r="P316"/>
  <c r="BI313"/>
  <c r="BH313"/>
  <c r="BG313"/>
  <c r="BF313"/>
  <c r="T313"/>
  <c r="R313"/>
  <c r="P313"/>
  <c r="BI307"/>
  <c r="BH307"/>
  <c r="BG307"/>
  <c r="BF307"/>
  <c r="T307"/>
  <c r="R307"/>
  <c r="P307"/>
  <c r="BI299"/>
  <c r="BH299"/>
  <c r="BG299"/>
  <c r="BF299"/>
  <c r="T299"/>
  <c r="R299"/>
  <c r="P299"/>
  <c r="BI294"/>
  <c r="BH294"/>
  <c r="BG294"/>
  <c r="BF294"/>
  <c r="T294"/>
  <c r="R294"/>
  <c r="P294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J106"/>
  <c r="BI276"/>
  <c r="BH276"/>
  <c r="BG276"/>
  <c r="BF276"/>
  <c r="T276"/>
  <c r="R276"/>
  <c r="P276"/>
  <c r="BI275"/>
  <c r="BH275"/>
  <c r="BG275"/>
  <c r="BF275"/>
  <c r="T275"/>
  <c r="R275"/>
  <c r="P275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3"/>
  <c r="BH263"/>
  <c r="BG263"/>
  <c r="BF263"/>
  <c r="T263"/>
  <c r="R263"/>
  <c r="P263"/>
  <c r="BI261"/>
  <c r="BH261"/>
  <c r="BG261"/>
  <c r="BF261"/>
  <c r="T261"/>
  <c r="R261"/>
  <c r="P261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3"/>
  <c r="BH213"/>
  <c r="BG213"/>
  <c r="BF213"/>
  <c r="T213"/>
  <c r="R213"/>
  <c r="P213"/>
  <c r="BI207"/>
  <c r="BH207"/>
  <c r="BG207"/>
  <c r="BF207"/>
  <c r="T207"/>
  <c r="R207"/>
  <c r="P207"/>
  <c r="BI205"/>
  <c r="BH205"/>
  <c r="BG205"/>
  <c r="BF205"/>
  <c r="T205"/>
  <c r="R205"/>
  <c r="P205"/>
  <c r="BI198"/>
  <c r="BH198"/>
  <c r="BG198"/>
  <c r="BF198"/>
  <c r="T198"/>
  <c r="R198"/>
  <c r="P198"/>
  <c r="BI191"/>
  <c r="BH191"/>
  <c r="BG191"/>
  <c r="BF191"/>
  <c r="T191"/>
  <c r="R191"/>
  <c r="P191"/>
  <c r="BI186"/>
  <c r="BH186"/>
  <c r="BG186"/>
  <c r="BF186"/>
  <c r="T186"/>
  <c r="R186"/>
  <c r="P186"/>
  <c r="BI184"/>
  <c r="BH184"/>
  <c r="BG184"/>
  <c r="BF184"/>
  <c r="T184"/>
  <c r="R184"/>
  <c r="P184"/>
  <c r="BI178"/>
  <c r="BH178"/>
  <c r="BG178"/>
  <c r="BF178"/>
  <c r="T178"/>
  <c r="R178"/>
  <c r="P178"/>
  <c r="BI176"/>
  <c r="BH176"/>
  <c r="BG176"/>
  <c r="BF176"/>
  <c r="T176"/>
  <c r="R176"/>
  <c r="P176"/>
  <c r="BI167"/>
  <c r="BH167"/>
  <c r="BG167"/>
  <c r="BF167"/>
  <c r="T167"/>
  <c r="R167"/>
  <c r="P167"/>
  <c r="BI165"/>
  <c r="BH165"/>
  <c r="BG165"/>
  <c r="BF165"/>
  <c r="T165"/>
  <c r="R165"/>
  <c r="P165"/>
  <c r="BI160"/>
  <c r="BH160"/>
  <c r="BG160"/>
  <c r="BF160"/>
  <c r="T160"/>
  <c r="R160"/>
  <c r="P160"/>
  <c r="BI158"/>
  <c r="BH158"/>
  <c r="BG158"/>
  <c r="BF158"/>
  <c r="T158"/>
  <c r="R158"/>
  <c r="P158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J138"/>
  <c r="J137"/>
  <c r="F137"/>
  <c r="F135"/>
  <c r="E133"/>
  <c r="J31"/>
  <c r="J92"/>
  <c r="J91"/>
  <c r="F91"/>
  <c r="F89"/>
  <c r="E87"/>
  <c r="J18"/>
  <c r="E18"/>
  <c r="F92"/>
  <c r="J17"/>
  <c r="J12"/>
  <c r="J135"/>
  <c r="E7"/>
  <c r="E131"/>
  <c i="1" r="L90"/>
  <c r="AM90"/>
  <c r="AM89"/>
  <c r="L89"/>
  <c r="AM87"/>
  <c r="L87"/>
  <c r="L85"/>
  <c r="L84"/>
  <c i="2" r="BK518"/>
  <c r="BK457"/>
  <c r="J443"/>
  <c r="J435"/>
  <c r="BK379"/>
  <c r="J367"/>
  <c r="BK360"/>
  <c r="J351"/>
  <c r="J344"/>
  <c r="J316"/>
  <c r="BK281"/>
  <c r="BK269"/>
  <c r="BK255"/>
  <c r="BK241"/>
  <c r="J236"/>
  <c r="J223"/>
  <c r="J160"/>
  <c i="1" r="AK27"/>
  <c i="2" r="J516"/>
  <c r="J512"/>
  <c r="J484"/>
  <c r="BK435"/>
  <c r="J418"/>
  <c r="BK363"/>
  <c r="J337"/>
  <c r="BK321"/>
  <c r="J281"/>
  <c r="J269"/>
  <c r="J247"/>
  <c r="BK229"/>
  <c r="BK198"/>
  <c r="J152"/>
  <c r="BK503"/>
  <c r="J461"/>
  <c r="J444"/>
  <c r="BK426"/>
  <c r="J409"/>
  <c r="BK369"/>
  <c r="J350"/>
  <c r="J323"/>
  <c r="BK247"/>
  <c r="BK239"/>
  <c r="BK223"/>
  <c r="BK218"/>
  <c r="J213"/>
  <c r="BK207"/>
  <c r="BK191"/>
  <c r="J158"/>
  <c r="J146"/>
  <c r="BK491"/>
  <c r="BK470"/>
  <c r="J459"/>
  <c r="BK424"/>
  <c r="J373"/>
  <c r="BK352"/>
  <c r="J346"/>
  <c r="J339"/>
  <c r="BK294"/>
  <c r="J288"/>
  <c r="BK283"/>
  <c r="BK244"/>
  <c r="J225"/>
  <c r="J184"/>
  <c r="J149"/>
  <c i="3" r="BK154"/>
  <c r="BK149"/>
  <c r="J145"/>
  <c r="J131"/>
  <c r="J155"/>
  <c r="J143"/>
  <c r="J130"/>
  <c r="BK125"/>
  <c r="J153"/>
  <c r="BK140"/>
  <c r="BK134"/>
  <c r="BK126"/>
  <c r="J154"/>
  <c r="J151"/>
  <c r="J147"/>
  <c r="J144"/>
  <c r="J141"/>
  <c r="J140"/>
  <c r="J137"/>
  <c r="J124"/>
  <c i="4" r="J143"/>
  <c r="BK133"/>
  <c r="BK128"/>
  <c r="J138"/>
  <c r="BK141"/>
  <c r="BK138"/>
  <c i="5" r="J190"/>
  <c r="J185"/>
  <c r="BK170"/>
  <c r="BK159"/>
  <c r="J137"/>
  <c r="J182"/>
  <c r="BK167"/>
  <c r="BK162"/>
  <c r="J155"/>
  <c r="BK147"/>
  <c r="BK134"/>
  <c r="BK129"/>
  <c r="J187"/>
  <c r="BK177"/>
  <c r="J170"/>
  <c r="J163"/>
  <c r="J153"/>
  <c r="BK149"/>
  <c r="BK142"/>
  <c r="J191"/>
  <c r="BK178"/>
  <c r="BK172"/>
  <c r="J167"/>
  <c r="BK153"/>
  <c r="J150"/>
  <c r="J138"/>
  <c r="J130"/>
  <c i="6" r="J139"/>
  <c i="2" r="BK516"/>
  <c r="BK471"/>
  <c r="J446"/>
  <c r="BK433"/>
  <c r="BK400"/>
  <c r="J369"/>
  <c r="BK358"/>
  <c r="J349"/>
  <c r="BK329"/>
  <c r="BK299"/>
  <c r="J271"/>
  <c r="BK261"/>
  <c r="J244"/>
  <c r="BK238"/>
  <c r="J229"/>
  <c r="J186"/>
  <c r="J144"/>
  <c r="BK514"/>
  <c r="J491"/>
  <c r="BK443"/>
  <c r="J424"/>
  <c r="BK392"/>
  <c r="BK365"/>
  <c r="BK339"/>
  <c r="BK320"/>
  <c r="BK307"/>
  <c r="BK276"/>
  <c r="J261"/>
  <c r="BK236"/>
  <c r="J227"/>
  <c r="J191"/>
  <c r="BK512"/>
  <c r="J490"/>
  <c r="BK459"/>
  <c r="J441"/>
  <c r="J415"/>
  <c r="J392"/>
  <c r="J365"/>
  <c r="BK337"/>
  <c r="J299"/>
  <c r="J243"/>
  <c r="J238"/>
  <c r="J198"/>
  <c r="J176"/>
  <c r="BK160"/>
  <c r="BK148"/>
  <c r="BK504"/>
  <c r="J471"/>
  <c r="BK415"/>
  <c r="J360"/>
  <c r="BK354"/>
  <c r="BK349"/>
  <c r="BK335"/>
  <c r="J313"/>
  <c r="J267"/>
  <c r="BK251"/>
  <c r="BK227"/>
  <c r="J205"/>
  <c r="BK165"/>
  <c r="BK144"/>
  <c i="3" r="J150"/>
  <c r="J136"/>
  <c r="J132"/>
  <c r="BK124"/>
  <c r="J142"/>
  <c r="BK132"/>
  <c r="J126"/>
  <c r="BK147"/>
  <c r="BK136"/>
  <c r="BK131"/>
  <c r="J125"/>
  <c r="J152"/>
  <c r="J149"/>
  <c r="BK146"/>
  <c r="BK138"/>
  <c r="J127"/>
  <c i="4" r="BK146"/>
  <c r="J142"/>
  <c r="BK136"/>
  <c r="BK132"/>
  <c r="BK129"/>
  <c r="J141"/>
  <c r="BK143"/>
  <c r="J140"/>
  <c r="BK137"/>
  <c r="J131"/>
  <c r="J128"/>
  <c i="5" r="BK176"/>
  <c r="BK163"/>
  <c r="J149"/>
  <c r="BK132"/>
  <c r="BK188"/>
  <c r="BK169"/>
  <c r="BK164"/>
  <c r="J157"/>
  <c r="J142"/>
  <c r="BK137"/>
  <c r="BK130"/>
  <c r="J188"/>
  <c r="BK179"/>
  <c r="J176"/>
  <c r="J173"/>
  <c r="BK166"/>
  <c r="J159"/>
  <c r="BK151"/>
  <c r="J144"/>
  <c r="BK141"/>
  <c r="BK187"/>
  <c r="J179"/>
  <c r="BK173"/>
  <c r="J156"/>
  <c r="J154"/>
  <c r="J151"/>
  <c r="BK144"/>
  <c r="J132"/>
  <c i="6" r="J144"/>
  <c r="J130"/>
  <c r="J146"/>
  <c r="J137"/>
  <c i="2" r="J503"/>
  <c r="J455"/>
  <c r="J439"/>
  <c r="J428"/>
  <c r="J377"/>
  <c r="BK364"/>
  <c r="BK355"/>
  <c r="BK346"/>
  <c r="BK325"/>
  <c r="J283"/>
  <c r="BK275"/>
  <c r="J263"/>
  <c r="J251"/>
  <c r="J239"/>
  <c r="J231"/>
  <c r="BK217"/>
  <c r="BK146"/>
  <c r="BK520"/>
  <c r="BK510"/>
  <c r="J477"/>
  <c r="J426"/>
  <c r="J400"/>
  <c r="BK367"/>
  <c r="J354"/>
  <c r="BK323"/>
  <c r="BK313"/>
  <c r="J279"/>
  <c r="BK263"/>
  <c r="J237"/>
  <c r="J217"/>
  <c r="BK178"/>
  <c r="J504"/>
  <c r="BK477"/>
  <c r="BK455"/>
  <c r="BK439"/>
  <c r="BK413"/>
  <c r="BK382"/>
  <c r="J364"/>
  <c r="J335"/>
  <c r="J294"/>
  <c r="J241"/>
  <c r="BK225"/>
  <c r="BK219"/>
  <c r="BK186"/>
  <c r="J178"/>
  <c r="BK167"/>
  <c r="BK152"/>
  <c r="J518"/>
  <c r="BK490"/>
  <c r="J457"/>
  <c r="BK409"/>
  <c r="J358"/>
  <c r="J355"/>
  <c r="BK350"/>
  <c r="BK341"/>
  <c r="J320"/>
  <c r="J275"/>
  <c r="BK257"/>
  <c r="BK237"/>
  <c r="BK213"/>
  <c r="J148"/>
  <c i="3" r="J156"/>
  <c r="J146"/>
  <c r="J138"/>
  <c r="BK133"/>
  <c r="BK127"/>
  <c r="BK151"/>
  <c r="J133"/>
  <c r="J129"/>
  <c r="BK141"/>
  <c r="J135"/>
  <c r="BK129"/>
  <c r="BK145"/>
  <c r="BK143"/>
  <c r="BK142"/>
  <c r="BK128"/>
  <c i="4" r="J144"/>
  <c r="BK140"/>
  <c r="BK135"/>
  <c r="BK130"/>
  <c r="BK148"/>
  <c r="J146"/>
  <c r="J136"/>
  <c r="BK142"/>
  <c r="J135"/>
  <c r="J130"/>
  <c i="5" r="J192"/>
  <c r="J169"/>
  <c r="J162"/>
  <c r="J145"/>
  <c r="BK139"/>
  <c r="BK185"/>
  <c r="J166"/>
  <c r="J161"/>
  <c r="BK152"/>
  <c r="BK138"/>
  <c r="BK136"/>
  <c r="BK191"/>
  <c r="BK181"/>
  <c r="J178"/>
  <c r="BK174"/>
  <c r="BK168"/>
  <c r="J160"/>
  <c r="BK157"/>
  <c r="BK145"/>
  <c r="J139"/>
  <c r="BK182"/>
  <c r="J177"/>
  <c r="J171"/>
  <c r="BK160"/>
  <c r="J152"/>
  <c r="BK148"/>
  <c r="J135"/>
  <c r="J129"/>
  <c i="6" r="BK137"/>
  <c r="J149"/>
  <c r="BK142"/>
  <c i="2" r="J520"/>
  <c r="J470"/>
  <c r="BK441"/>
  <c r="BK418"/>
  <c r="BK373"/>
  <c r="J363"/>
  <c r="J352"/>
  <c r="J321"/>
  <c r="BK285"/>
  <c r="BK279"/>
  <c r="BK267"/>
  <c r="J253"/>
  <c r="BK243"/>
  <c r="BK233"/>
  <c r="J218"/>
  <c r="BK158"/>
  <c i="1" r="AS94"/>
  <c i="2" r="BK444"/>
  <c r="J413"/>
  <c r="J382"/>
  <c r="J357"/>
  <c r="J325"/>
  <c r="BK316"/>
  <c r="BK288"/>
  <c r="BK271"/>
  <c r="J255"/>
  <c r="BK231"/>
  <c r="J207"/>
  <c r="BK176"/>
  <c r="J510"/>
  <c r="BK484"/>
  <c r="BK446"/>
  <c r="BK428"/>
  <c r="J379"/>
  <c r="J341"/>
  <c r="J307"/>
  <c r="J257"/>
  <c r="BK205"/>
  <c r="BK184"/>
  <c r="J165"/>
  <c r="BK149"/>
  <c r="J514"/>
  <c r="BK461"/>
  <c r="J433"/>
  <c r="BK377"/>
  <c r="BK357"/>
  <c r="BK351"/>
  <c r="BK344"/>
  <c r="J329"/>
  <c r="J285"/>
  <c r="J276"/>
  <c r="BK253"/>
  <c r="J233"/>
  <c r="J219"/>
  <c r="J167"/>
  <c i="3" r="BK152"/>
  <c r="J148"/>
  <c r="BK144"/>
  <c r="J134"/>
  <c r="BK130"/>
  <c r="BK153"/>
  <c r="BK135"/>
  <c r="BK156"/>
  <c r="BK148"/>
  <c r="BK137"/>
  <c r="J128"/>
  <c r="BK155"/>
  <c r="BK150"/>
  <c i="4" r="J139"/>
  <c r="BK131"/>
  <c r="BK139"/>
  <c r="J137"/>
  <c r="J133"/>
  <c r="BK144"/>
  <c r="J148"/>
  <c r="J132"/>
  <c r="J129"/>
  <c i="5" r="BK192"/>
  <c r="BK186"/>
  <c r="BK171"/>
  <c r="J165"/>
  <c r="J141"/>
  <c r="J136"/>
  <c r="BK190"/>
  <c r="BK175"/>
  <c r="BK165"/>
  <c r="J158"/>
  <c r="J148"/>
  <c r="BK135"/>
  <c r="BK133"/>
  <c r="J186"/>
  <c r="J175"/>
  <c r="J172"/>
  <c r="J164"/>
  <c r="BK158"/>
  <c r="BK156"/>
  <c r="BK154"/>
  <c r="BK150"/>
  <c r="J134"/>
  <c r="J181"/>
  <c r="J174"/>
  <c r="J168"/>
  <c r="BK161"/>
  <c r="BK155"/>
  <c r="J147"/>
  <c r="J133"/>
  <c i="6" r="BK149"/>
  <c r="BK135"/>
  <c r="J140"/>
  <c r="BK146"/>
  <c r="J142"/>
  <c r="BK140"/>
  <c r="BK139"/>
  <c r="BK130"/>
  <c r="BK144"/>
  <c r="J135"/>
  <c i="2" l="1" r="T143"/>
  <c r="BK151"/>
  <c r="J151"/>
  <c r="J99"/>
  <c r="BK164"/>
  <c r="J164"/>
  <c r="J100"/>
  <c r="T190"/>
  <c r="R235"/>
  <c r="P242"/>
  <c r="P246"/>
  <c r="BK278"/>
  <c r="J278"/>
  <c r="J107"/>
  <c r="T322"/>
  <c r="T353"/>
  <c r="T359"/>
  <c r="R366"/>
  <c r="P425"/>
  <c r="R445"/>
  <c r="T483"/>
  <c r="R511"/>
  <c r="R508"/>
  <c i="3" r="T123"/>
  <c r="T139"/>
  <c i="4" r="BK127"/>
  <c r="P134"/>
  <c i="5" r="BK128"/>
  <c r="J128"/>
  <c r="J98"/>
  <c r="BK180"/>
  <c r="J180"/>
  <c r="J99"/>
  <c r="P184"/>
  <c r="BK189"/>
  <c r="J189"/>
  <c r="J102"/>
  <c i="6" r="P136"/>
  <c r="P133"/>
  <c r="P128"/>
  <c i="1" r="AU99"/>
  <c i="2" r="BK143"/>
  <c r="J143"/>
  <c r="J98"/>
  <c r="P151"/>
  <c r="P164"/>
  <c r="R190"/>
  <c r="T235"/>
  <c r="R242"/>
  <c r="R246"/>
  <c r="T278"/>
  <c r="R322"/>
  <c r="P353"/>
  <c r="R359"/>
  <c r="BK366"/>
  <c r="J366"/>
  <c r="J111"/>
  <c r="T425"/>
  <c r="BK445"/>
  <c r="J445"/>
  <c r="J113"/>
  <c r="BK483"/>
  <c r="J483"/>
  <c r="J114"/>
  <c r="T511"/>
  <c r="T508"/>
  <c i="3" r="R123"/>
  <c r="R122"/>
  <c r="R139"/>
  <c i="4" r="T127"/>
  <c r="R134"/>
  <c i="5" r="P128"/>
  <c r="P127"/>
  <c r="P180"/>
  <c r="R184"/>
  <c r="P189"/>
  <c i="6" r="BK136"/>
  <c r="J136"/>
  <c r="J100"/>
  <c i="2" r="P143"/>
  <c r="T151"/>
  <c r="T164"/>
  <c r="P190"/>
  <c r="P235"/>
  <c r="T242"/>
  <c r="BK246"/>
  <c r="J246"/>
  <c r="J105"/>
  <c r="R278"/>
  <c r="BK322"/>
  <c r="J322"/>
  <c r="J108"/>
  <c r="BK353"/>
  <c r="J353"/>
  <c r="J109"/>
  <c r="P359"/>
  <c r="T366"/>
  <c r="R425"/>
  <c r="P445"/>
  <c r="P483"/>
  <c r="BK511"/>
  <c r="J511"/>
  <c r="J117"/>
  <c i="3" r="BK123"/>
  <c r="J123"/>
  <c r="J97"/>
  <c r="BK139"/>
  <c r="J139"/>
  <c r="J98"/>
  <c i="4" r="R127"/>
  <c r="R126"/>
  <c r="R125"/>
  <c r="T134"/>
  <c i="5" r="R128"/>
  <c r="R127"/>
  <c r="R180"/>
  <c r="T184"/>
  <c r="T189"/>
  <c i="6" r="T136"/>
  <c r="T133"/>
  <c r="T128"/>
  <c i="2" r="R143"/>
  <c r="R151"/>
  <c r="R164"/>
  <c r="BK190"/>
  <c r="J190"/>
  <c r="J101"/>
  <c r="BK235"/>
  <c r="J235"/>
  <c r="J102"/>
  <c r="BK242"/>
  <c r="J242"/>
  <c r="J103"/>
  <c r="T246"/>
  <c r="P278"/>
  <c r="P322"/>
  <c r="R353"/>
  <c r="BK359"/>
  <c r="J359"/>
  <c r="J110"/>
  <c r="P366"/>
  <c r="BK425"/>
  <c r="J425"/>
  <c r="J112"/>
  <c r="T445"/>
  <c r="R483"/>
  <c r="P511"/>
  <c r="P508"/>
  <c i="3" r="P123"/>
  <c r="P139"/>
  <c i="4" r="P127"/>
  <c r="P126"/>
  <c r="P125"/>
  <c i="1" r="AU97"/>
  <c i="4" r="BK134"/>
  <c r="J134"/>
  <c r="J99"/>
  <c i="5" r="T128"/>
  <c r="T127"/>
  <c r="T180"/>
  <c r="BK184"/>
  <c r="J184"/>
  <c r="J101"/>
  <c r="R189"/>
  <c i="6" r="R136"/>
  <c r="R133"/>
  <c r="R128"/>
  <c i="4" r="BK145"/>
  <c r="J145"/>
  <c r="J100"/>
  <c i="6" r="BK141"/>
  <c r="J141"/>
  <c r="J101"/>
  <c r="BK145"/>
  <c r="J145"/>
  <c r="J103"/>
  <c r="BK148"/>
  <c r="J148"/>
  <c r="J104"/>
  <c i="2" r="BK509"/>
  <c r="J509"/>
  <c r="J116"/>
  <c i="6" r="BK129"/>
  <c i="4" r="BK147"/>
  <c r="J147"/>
  <c r="J101"/>
  <c i="6" r="BK134"/>
  <c r="BK143"/>
  <c r="J143"/>
  <c r="J102"/>
  <c r="J122"/>
  <c r="F125"/>
  <c r="BE130"/>
  <c r="BE139"/>
  <c r="BE146"/>
  <c r="E85"/>
  <c r="BE135"/>
  <c r="BE142"/>
  <c r="BE137"/>
  <c r="BE140"/>
  <c r="BE144"/>
  <c r="BE149"/>
  <c i="5" r="E85"/>
  <c r="J89"/>
  <c r="BE133"/>
  <c r="BE136"/>
  <c r="BE156"/>
  <c r="BE157"/>
  <c r="BE158"/>
  <c r="BE162"/>
  <c r="BE163"/>
  <c r="BE164"/>
  <c r="BE165"/>
  <c r="BE168"/>
  <c r="BE169"/>
  <c r="BE175"/>
  <c r="BE185"/>
  <c i="4" r="J127"/>
  <c r="J98"/>
  <c i="5" r="BE130"/>
  <c r="BE132"/>
  <c r="BE135"/>
  <c r="BE137"/>
  <c r="BE138"/>
  <c r="BE139"/>
  <c r="BE142"/>
  <c r="BE147"/>
  <c r="BE161"/>
  <c r="BE182"/>
  <c r="BE190"/>
  <c r="BE144"/>
  <c r="BE153"/>
  <c r="BE155"/>
  <c r="BE159"/>
  <c r="BE170"/>
  <c r="BE171"/>
  <c r="BE176"/>
  <c r="BE178"/>
  <c r="BE186"/>
  <c r="BE129"/>
  <c r="BE134"/>
  <c r="BE141"/>
  <c r="BE145"/>
  <c r="BE148"/>
  <c r="BE149"/>
  <c r="BE150"/>
  <c r="BE151"/>
  <c r="BE152"/>
  <c r="BE154"/>
  <c r="BE160"/>
  <c r="BE166"/>
  <c r="BE167"/>
  <c r="BE172"/>
  <c r="BE173"/>
  <c r="BE174"/>
  <c r="BE177"/>
  <c r="BE179"/>
  <c r="BE181"/>
  <c r="BE187"/>
  <c r="BE188"/>
  <c r="BE191"/>
  <c r="BE192"/>
  <c i="4" r="J89"/>
  <c r="BE136"/>
  <c r="BE146"/>
  <c r="E115"/>
  <c r="BE128"/>
  <c r="BE129"/>
  <c r="BE130"/>
  <c r="BE132"/>
  <c r="BE133"/>
  <c r="BE138"/>
  <c r="BE139"/>
  <c r="BE142"/>
  <c r="BE148"/>
  <c r="BE131"/>
  <c r="BE135"/>
  <c r="BE137"/>
  <c r="BE140"/>
  <c r="BE141"/>
  <c r="BE143"/>
  <c r="BE144"/>
  <c i="3" r="BE124"/>
  <c r="BE125"/>
  <c r="BE129"/>
  <c r="BE130"/>
  <c r="BE131"/>
  <c r="BE132"/>
  <c r="BE134"/>
  <c r="BE135"/>
  <c r="BE149"/>
  <c r="BE153"/>
  <c r="BE155"/>
  <c r="BE156"/>
  <c r="E85"/>
  <c r="F92"/>
  <c r="J116"/>
  <c r="BE142"/>
  <c r="BE144"/>
  <c r="BE145"/>
  <c r="BE152"/>
  <c r="BE126"/>
  <c r="BE127"/>
  <c r="BE133"/>
  <c r="BE136"/>
  <c r="BE137"/>
  <c r="BE138"/>
  <c r="BE141"/>
  <c r="BE143"/>
  <c r="BE146"/>
  <c r="BE147"/>
  <c r="BE148"/>
  <c r="BE154"/>
  <c r="BE128"/>
  <c r="BE140"/>
  <c r="BE150"/>
  <c r="BE151"/>
  <c i="2" r="J89"/>
  <c r="F138"/>
  <c r="BE152"/>
  <c r="BE176"/>
  <c r="BE198"/>
  <c r="BE217"/>
  <c r="BE239"/>
  <c r="BE243"/>
  <c r="BE247"/>
  <c r="BE261"/>
  <c r="BE269"/>
  <c r="BE275"/>
  <c r="BE299"/>
  <c r="BE316"/>
  <c r="BE321"/>
  <c r="BE323"/>
  <c r="BE339"/>
  <c r="BE363"/>
  <c r="BE364"/>
  <c r="BE365"/>
  <c r="BE367"/>
  <c r="BE392"/>
  <c r="BE426"/>
  <c r="BE441"/>
  <c r="BE443"/>
  <c r="BE444"/>
  <c r="BE446"/>
  <c r="BE477"/>
  <c r="E85"/>
  <c r="BE186"/>
  <c r="BE227"/>
  <c r="BE229"/>
  <c r="BE231"/>
  <c r="BE233"/>
  <c r="BE236"/>
  <c r="BE251"/>
  <c r="BE253"/>
  <c r="BE257"/>
  <c r="BE263"/>
  <c r="BE267"/>
  <c r="BE271"/>
  <c r="BE279"/>
  <c r="BE281"/>
  <c r="BE283"/>
  <c r="BE285"/>
  <c r="BE313"/>
  <c r="BE320"/>
  <c r="BE329"/>
  <c r="BE346"/>
  <c r="BE351"/>
  <c r="BE352"/>
  <c r="BE354"/>
  <c r="BE355"/>
  <c r="BE360"/>
  <c r="BE373"/>
  <c r="BE418"/>
  <c r="BE433"/>
  <c r="BE455"/>
  <c r="BE461"/>
  <c r="BE470"/>
  <c r="BE490"/>
  <c r="BE503"/>
  <c r="BE144"/>
  <c r="BE146"/>
  <c r="BE148"/>
  <c r="BE158"/>
  <c r="BE160"/>
  <c r="BE184"/>
  <c r="BE213"/>
  <c r="BE218"/>
  <c r="BE219"/>
  <c r="BE223"/>
  <c r="BE237"/>
  <c r="BE238"/>
  <c r="BE241"/>
  <c r="BE244"/>
  <c r="BE255"/>
  <c r="BE294"/>
  <c r="BE325"/>
  <c r="BE341"/>
  <c r="BE344"/>
  <c r="BE349"/>
  <c r="BE357"/>
  <c r="BE358"/>
  <c r="BE369"/>
  <c r="BE377"/>
  <c r="BE379"/>
  <c r="BE400"/>
  <c r="BE415"/>
  <c r="BE428"/>
  <c r="BE435"/>
  <c r="BE457"/>
  <c r="BE459"/>
  <c r="BE491"/>
  <c r="BE516"/>
  <c r="BE518"/>
  <c r="BE149"/>
  <c r="BE165"/>
  <c r="BE167"/>
  <c r="BE178"/>
  <c r="BE191"/>
  <c r="BE205"/>
  <c r="BE207"/>
  <c r="BE225"/>
  <c r="BE276"/>
  <c r="BE288"/>
  <c r="BE307"/>
  <c r="BE335"/>
  <c r="BE337"/>
  <c r="BE350"/>
  <c r="BE382"/>
  <c r="BE409"/>
  <c r="BE413"/>
  <c r="BE424"/>
  <c r="BE439"/>
  <c r="BE471"/>
  <c r="BE484"/>
  <c r="BE504"/>
  <c r="BE510"/>
  <c r="BE512"/>
  <c r="BE514"/>
  <c r="BE520"/>
  <c r="J36"/>
  <c i="1" r="AW95"/>
  <c i="2" r="F36"/>
  <c i="1" r="BA95"/>
  <c i="3" r="F38"/>
  <c i="1" r="BC96"/>
  <c i="3" r="F37"/>
  <c i="1" r="BB96"/>
  <c i="3" r="J36"/>
  <c i="1" r="AW96"/>
  <c i="4" r="J36"/>
  <c i="1" r="AW97"/>
  <c i="4" r="F36"/>
  <c i="1" r="BA97"/>
  <c i="5" r="J36"/>
  <c i="1" r="AW98"/>
  <c i="6" r="F36"/>
  <c i="1" r="BA99"/>
  <c i="6" r="F39"/>
  <c i="1" r="BD99"/>
  <c i="2" r="F37"/>
  <c i="1" r="BB95"/>
  <c i="3" r="F36"/>
  <c i="1" r="BA96"/>
  <c i="3" r="F39"/>
  <c i="1" r="BD96"/>
  <c i="4" r="F37"/>
  <c i="1" r="BB97"/>
  <c i="4" r="F39"/>
  <c i="1" r="BD97"/>
  <c i="4" r="F38"/>
  <c i="1" r="BC97"/>
  <c i="5" r="F38"/>
  <c i="1" r="BC98"/>
  <c i="5" r="F37"/>
  <c i="1" r="BB98"/>
  <c i="2" r="F39"/>
  <c i="1" r="BD95"/>
  <c i="2" r="F38"/>
  <c i="1" r="BC95"/>
  <c i="5" r="F39"/>
  <c i="1" r="BD98"/>
  <c i="5" r="F36"/>
  <c i="1" r="BA98"/>
  <c i="6" r="F37"/>
  <c i="1" r="BB99"/>
  <c i="6" r="J36"/>
  <c i="1" r="AW99"/>
  <c i="6" r="F38"/>
  <c i="1" r="BC99"/>
  <c i="2" l="1" r="P245"/>
  <c r="R142"/>
  <c i="5" r="T183"/>
  <c r="R183"/>
  <c r="R126"/>
  <c i="4" r="T126"/>
  <c r="T125"/>
  <c r="BK126"/>
  <c r="J126"/>
  <c r="J97"/>
  <c i="6" r="BK133"/>
  <c r="J133"/>
  <c r="J98"/>
  <c i="2" r="R245"/>
  <c i="5" r="P183"/>
  <c r="P126"/>
  <c i="1" r="AU98"/>
  <c i="3" r="T122"/>
  <c i="5" r="T126"/>
  <c i="3" r="P122"/>
  <c i="1" r="AU96"/>
  <c i="2" r="T245"/>
  <c r="P142"/>
  <c r="P141"/>
  <c i="1" r="AU95"/>
  <c i="2" r="T142"/>
  <c r="T141"/>
  <c i="5" r="BK183"/>
  <c r="J183"/>
  <c r="J100"/>
  <c i="6" r="J134"/>
  <c r="J99"/>
  <c i="2" r="BK142"/>
  <c r="J142"/>
  <c r="J97"/>
  <c r="BK508"/>
  <c r="J508"/>
  <c r="J115"/>
  <c i="5" r="BK127"/>
  <c r="J127"/>
  <c r="J97"/>
  <c i="6" r="J129"/>
  <c r="J97"/>
  <c i="2" r="BK245"/>
  <c r="J245"/>
  <c r="J104"/>
  <c i="3" r="BK122"/>
  <c r="J122"/>
  <c r="J96"/>
  <c i="2" r="F35"/>
  <c i="1" r="AZ95"/>
  <c r="BC94"/>
  <c r="W35"/>
  <c i="2" r="J35"/>
  <c i="1" r="AV95"/>
  <c r="AT95"/>
  <c r="BD94"/>
  <c r="W36"/>
  <c r="BA94"/>
  <c r="W33"/>
  <c i="3" r="J103"/>
  <c r="J35"/>
  <c i="1" r="AV96"/>
  <c r="AT96"/>
  <c i="3" r="F35"/>
  <c i="1" r="AZ96"/>
  <c i="4" r="F35"/>
  <c i="1" r="AZ97"/>
  <c i="4" r="J35"/>
  <c i="1" r="AV97"/>
  <c r="AT97"/>
  <c i="5" r="J35"/>
  <c i="1" r="AV98"/>
  <c r="AT98"/>
  <c i="5" r="F35"/>
  <c i="1" r="AZ98"/>
  <c i="6" r="J35"/>
  <c i="1" r="AV99"/>
  <c r="AT99"/>
  <c i="6" r="F35"/>
  <c i="1" r="AZ99"/>
  <c r="BB94"/>
  <c r="AX94"/>
  <c i="2" l="1" r="R141"/>
  <c i="6" r="BK128"/>
  <c r="J128"/>
  <c r="J96"/>
  <c r="J30"/>
  <c i="4" r="BK125"/>
  <c r="J125"/>
  <c r="J96"/>
  <c r="J30"/>
  <c i="2" r="BK141"/>
  <c r="J141"/>
  <c r="J96"/>
  <c r="J30"/>
  <c i="3" r="J30"/>
  <c i="5" r="BK126"/>
  <c r="J126"/>
  <c r="J96"/>
  <c i="1" r="AU94"/>
  <c i="4" r="J32"/>
  <c i="1" r="AG97"/>
  <c i="3" r="J32"/>
  <c i="1" r="AG96"/>
  <c i="5" r="J107"/>
  <c i="1" r="AZ94"/>
  <c r="AV94"/>
  <c r="AK32"/>
  <c i="6" r="J32"/>
  <c i="1" r="AG99"/>
  <c i="2" r="J32"/>
  <c i="1" r="AG95"/>
  <c r="AW94"/>
  <c r="AK33"/>
  <c r="AY94"/>
  <c r="W34"/>
  <c i="4" l="1" r="J41"/>
  <c i="6" r="J41"/>
  <c i="3" r="J41"/>
  <c i="2" r="J41"/>
  <c i="5" r="J30"/>
  <c i="1" r="AN95"/>
  <c r="AN96"/>
  <c r="AN97"/>
  <c r="AN99"/>
  <c i="6" r="J109"/>
  <c i="4" r="J106"/>
  <c i="5" r="J32"/>
  <c i="1" r="AG98"/>
  <c r="AG94"/>
  <c r="AK26"/>
  <c r="AK29"/>
  <c r="AK38"/>
  <c i="2" r="J122"/>
  <c i="1" r="W32"/>
  <c r="AT94"/>
  <c i="5" l="1" r="J41"/>
  <c i="1" r="AN94"/>
  <c r="AN98"/>
  <c r="AG103"/>
  <c r="AN103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<sst xmlns="http://schemas.openxmlformats.org/spreadsheetml/2006/main">
  <si>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</si>
  <si>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</si>
  <si>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</si>
  <si>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</si>
  <si>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</si>
  <si>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{71fb9318-a4c3-420d-b77b-e77b8cd89897}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</si>
  <si>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</si>
  <si>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</si>
  <si>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</si>
  <si>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</si>
  <si>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</si>
  <si>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</si>
  <si>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</si>
  <si>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ZN2023_028</t>
  </si>
  <si>
    <t>Stavba:</t>
  </si>
  <si>
    <t>Nový magistrát - modernizace systému chlazení a souvisejících profesí</t>
  </si>
  <si>
    <t>KSO:</t>
  </si>
  <si>
    <t>CC-CZ:</t>
  </si>
  <si>
    <t>Místo:</t>
  </si>
  <si>
    <t>Liberec</t>
  </si>
  <si>
    <t>Datum:</t>
  </si>
  <si>
    <t>15. 5. 2023</t>
  </si>
  <si>
    <t>Zadavatel:</t>
  </si>
  <si>
    <t>IČ:</t>
  </si>
  <si>
    <t>Statutární město Liberec</t>
  </si>
  <si>
    <t>DIČ:</t>
  </si>
  <si>
    <t>Zhotovitel:</t>
  </si>
  <si>
    <t xml:space="preserve"> </t>
  </si>
  <si>
    <t>Projektant:</t>
  </si>
  <si>
    <t>Projektový atelier DAVID</t>
  </si>
  <si>
    <t>True</t>
  </si>
  <si>
    <t>Zpracovatel:</t>
  </si>
  <si>
    <t>Projektový atelier DAVID - Bc. Kosáková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</si>
  <si>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</si>
  <si>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</si>
  <si>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</si>
  <si>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</si>
  <si>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</si>
  <si>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</si>
  <si>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</si>
  <si>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</si>
  <si>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</si>
  <si>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</si>
  <si>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</si>
  <si>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</si>
  <si>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</si>
  <si>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</si>
  <si>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</si>
  <si>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</si>
  <si>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</si>
  <si>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</si>
  <si>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</si>
  <si>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</si>
  <si>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</si>
  <si>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</si>
  <si>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</si>
  <si>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</si>
  <si>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</si>
  <si>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</si>
  <si>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</si>
  <si>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</si>
  <si>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</si>
  <si>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</si>
  <si>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</si>
  <si>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</si>
  <si>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</si>
  <si>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</si>
  <si>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</si>
  <si>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</si>
  <si>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</si>
  <si>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</si>
  <si>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</si>
  <si>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</si>
  <si>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</si>
  <si>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</si>
  <si>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</si>
  <si>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</si>
  <si>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</si>
  <si>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</si>
  <si>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</si>
  <si>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</si>
  <si>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SO 701_01</t>
  </si>
  <si>
    <t>Stavební část</t>
  </si>
  <si>
    <t>STA</t>
  </si>
  <si>
    <t>1</t>
  </si>
  <si>
    <t>{52b8d941-2b53-4563-955c-3dc3dbcbd75c}</t>
  </si>
  <si>
    <t>2</t>
  </si>
  <si>
    <t>SO 701_02</t>
  </si>
  <si>
    <t>Chlazení</t>
  </si>
  <si>
    <t>{5dde837d-0d78-40ed-83fc-a77093d34ea2}</t>
  </si>
  <si>
    <t>SO 701_03</t>
  </si>
  <si>
    <t>Rozvody ZTI</t>
  </si>
  <si>
    <t>{e8e0567f-1cb2-4099-88ae-bb34a74a4647}</t>
  </si>
  <si>
    <t>SO 701_04</t>
  </si>
  <si>
    <t>Elektroinstalace</t>
  </si>
  <si>
    <t>{8365311d-bdef-4ee7-ac3d-9d7e0a9d98eb}</t>
  </si>
  <si>
    <t>SO 999</t>
  </si>
  <si>
    <t>VRN</t>
  </si>
  <si>
    <t>{9163cd03-7b38-4ce0-9d22-472db1a5e4d4}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</si>
  <si>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</si>
  <si>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</si>
  <si>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</si>
  <si>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</si>
  <si>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</si>
  <si>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</si>
  <si>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SO 701_01 - Stavební část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</si>
  <si>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</si>
  <si>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</si>
  <si>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</si>
  <si>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</si>
  <si>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</si>
  <si>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</si>
  <si>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</si>
  <si>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</si>
  <si>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</si>
  <si>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</si>
  <si>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</si>
  <si>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</si>
  <si>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</si>
  <si>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</si>
  <si>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</si>
  <si>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</si>
  <si>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727 - Zdravotechnika - požární ochrana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</si>
  <si>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</si>
  <si>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</si>
  <si>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</si>
  <si>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</si>
  <si>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</si>
  <si>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</si>
  <si>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</si>
  <si>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</si>
  <si>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</si>
  <si>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</si>
  <si>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22-M - Montáže technologických zařízení</t>
  </si>
  <si>
    <t>2)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</si>
  <si>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</si>
  <si>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</si>
  <si>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</si>
  <si>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</si>
  <si>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</si>
  <si>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</si>
  <si>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</si>
  <si>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</si>
  <si>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</si>
  <si>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</si>
  <si>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</si>
  <si>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</si>
  <si>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</si>
  <si>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</si>
  <si>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</si>
  <si>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</si>
  <si>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</si>
  <si>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</si>
  <si>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273322611</t>
  </si>
  <si>
    <t>Základové desky ze ŽB se zvýšenými nároky na prostředí tř. C 30/37</t>
  </si>
  <si>
    <t>m3</t>
  </si>
  <si>
    <t>CS ÚRS 2023 01</t>
  </si>
  <si>
    <t>4</t>
  </si>
  <si>
    <t>975502000</t>
  </si>
  <si>
    <t>VV</t>
  </si>
  <si>
    <t>0,5*3,5*0,15*2</t>
  </si>
  <si>
    <t>273351121</t>
  </si>
  <si>
    <t>Zřízení bednění základových desek</t>
  </si>
  <si>
    <t>m2</t>
  </si>
  <si>
    <t>-2074498204</t>
  </si>
  <si>
    <t>(0,5+3,5)*2*0,15*2</t>
  </si>
  <si>
    <t>3</t>
  </si>
  <si>
    <t>273351122</t>
  </si>
  <si>
    <t>Odstranění bednění základových desek</t>
  </si>
  <si>
    <t>1935077354</t>
  </si>
  <si>
    <t>273362021</t>
  </si>
  <si>
    <t>Výztuž základových desek svařovanými sítěmi Kari</t>
  </si>
  <si>
    <t>t</t>
  </si>
  <si>
    <t>-317745182</t>
  </si>
  <si>
    <t xml:space="preserve">0,5*3,5/6*11,88/1000*2   "kari 100/100/4 - střecha</t>
  </si>
  <si>
    <t>Svislé a kompletní konstrukce</t>
  </si>
  <si>
    <t>5</t>
  </si>
  <si>
    <t>340235212</t>
  </si>
  <si>
    <t>Zazdívka otvorů v příčkách nebo stěnách pl do 0,0225 m2 cihlami plnými tl přes 100 mm</t>
  </si>
  <si>
    <t>kus</t>
  </si>
  <si>
    <t>-1035343613</t>
  </si>
  <si>
    <t xml:space="preserve">1+1    "01.13</t>
  </si>
  <si>
    <t xml:space="preserve">1+1   "01.14</t>
  </si>
  <si>
    <t xml:space="preserve">1   "01.29</t>
  </si>
  <si>
    <t xml:space="preserve">1   "vně obj. z mč. 01.13</t>
  </si>
  <si>
    <t>Součet</t>
  </si>
  <si>
    <t>6</t>
  </si>
  <si>
    <t>340236212</t>
  </si>
  <si>
    <t>Zazdívka otvorů v příčkách nebo stěnách pl přes 0,0225 do 0,09 m2 cihlami plnými tl přes 100 mm</t>
  </si>
  <si>
    <t>295153616</t>
  </si>
  <si>
    <t xml:space="preserve">1   "01.29/01.28a</t>
  </si>
  <si>
    <t>7</t>
  </si>
  <si>
    <t>3462343.R1</t>
  </si>
  <si>
    <t>Úprava stávajících prostupů pro nové rozvody TZB 300x150 mm - vč. začištění po provedení rozvodů TZB</t>
  </si>
  <si>
    <t>soub.</t>
  </si>
  <si>
    <t>-1854464464</t>
  </si>
  <si>
    <t xml:space="preserve">1   "01.15/01.14</t>
  </si>
  <si>
    <t xml:space="preserve">1   "01.28a/01.14</t>
  </si>
  <si>
    <t>Úpravy povrchů, podlahy a osazování výplní</t>
  </si>
  <si>
    <t>8</t>
  </si>
  <si>
    <t>611325421</t>
  </si>
  <si>
    <t>Oprava vnitřní vápenocementové štukové omítky stropů v rozsahu plochy do 10 %</t>
  </si>
  <si>
    <t>1232637796</t>
  </si>
  <si>
    <t xml:space="preserve">32,23*1,15   "příplatek k množství za klenutý strop - mč. 01.29</t>
  </si>
  <si>
    <t>9</t>
  </si>
  <si>
    <t>612325221</t>
  </si>
  <si>
    <t>Vápenocementová štuková omítka malých ploch do 0,09 m2 na stěnách</t>
  </si>
  <si>
    <t>1214083803</t>
  </si>
  <si>
    <t xml:space="preserve">(1+1)*2   "prostupy nové - začištění 0,25x0,25m - mč. 01.29/01.28a</t>
  </si>
  <si>
    <t xml:space="preserve">1*2   "prostup zazděný 300/100 - mč. 01.29/01.28a</t>
  </si>
  <si>
    <t xml:space="preserve">1*2   "01.14/01.29 prostup po stáv.chlad.potrubí 100/100</t>
  </si>
  <si>
    <t xml:space="preserve">1*2   "01.14/01.28a - začištění prostupu elektro 0,2x0,2m</t>
  </si>
  <si>
    <t xml:space="preserve">1*2*2    "01.14/01.16 - začištění prostupu elektro dn 20-30mm</t>
  </si>
  <si>
    <t xml:space="preserve">2*2   "prostupy dn 150 na střeše - atika</t>
  </si>
  <si>
    <t xml:space="preserve">2   "mč. 01.29 - po odstranění radiátorů</t>
  </si>
  <si>
    <t>10</t>
  </si>
  <si>
    <t>612325222</t>
  </si>
  <si>
    <t>Vápenocementová štuková omítka malých ploch přes 0,09 do 0,25 m2 na stěnách</t>
  </si>
  <si>
    <t>-1351990825</t>
  </si>
  <si>
    <t xml:space="preserve">1   "mč. 01.28a</t>
  </si>
  <si>
    <t>11</t>
  </si>
  <si>
    <t>6123254.R1</t>
  </si>
  <si>
    <t>Oprava vnitřní vápenocementové hladké omítky stěn s celoplošným přeštukováním</t>
  </si>
  <si>
    <t>680184780</t>
  </si>
  <si>
    <t>opravy po přesunu koncových prvků elektro</t>
  </si>
  <si>
    <t>1*0,2*0,5</t>
  </si>
  <si>
    <t>1*0,8*0,5</t>
  </si>
  <si>
    <t xml:space="preserve">1*0,4*0,5   "nika pro KAN</t>
  </si>
  <si>
    <t>12</t>
  </si>
  <si>
    <t>612325421</t>
  </si>
  <si>
    <t>Oprava vnitřní vápenocementové štukové omítky stěn v rozsahu plochy do 10 %</t>
  </si>
  <si>
    <t>534960746</t>
  </si>
  <si>
    <t xml:space="preserve">(6,525+4,94)*2*2,54   "mč. 01.29</t>
  </si>
  <si>
    <t>13</t>
  </si>
  <si>
    <t>622525102</t>
  </si>
  <si>
    <t>Tenkovrstvá omítka malých ploch přes 0,1 do 0,25 m2 na stěnách</t>
  </si>
  <si>
    <t>-745940394</t>
  </si>
  <si>
    <t xml:space="preserve">1   "prostup</t>
  </si>
  <si>
    <t xml:space="preserve">2   "OK pro stáv. chlazení</t>
  </si>
  <si>
    <t>Ostatní konstrukce a práce, bourání</t>
  </si>
  <si>
    <t>14</t>
  </si>
  <si>
    <t>949101111</t>
  </si>
  <si>
    <t>Lešení pomocné pro objekty pozemních staveb s lešeňovou podlahou v do 1,9 m zatížení do 150 kg/m2</t>
  </si>
  <si>
    <t>1054810</t>
  </si>
  <si>
    <t xml:space="preserve">50,91+53,18+7,4+7,83+7,85++18,61+16,31+32,23   "1PP</t>
  </si>
  <si>
    <t xml:space="preserve">15,2+51,62/3+25,54   "1NP</t>
  </si>
  <si>
    <t xml:space="preserve">16,34+1,8*7,0   "2NP</t>
  </si>
  <si>
    <t xml:space="preserve">16,01+1,8*7,0   "3.NP</t>
  </si>
  <si>
    <t xml:space="preserve">15,98+1,7*7,0   "4NP</t>
  </si>
  <si>
    <t>952901111</t>
  </si>
  <si>
    <t>Vyčištění budov bytové a občanské výstavby při výšce podlaží do 4 m</t>
  </si>
  <si>
    <t>-275345163</t>
  </si>
  <si>
    <t xml:space="preserve">15,2+51,62/3+25,54   "1NP </t>
  </si>
  <si>
    <t>16</t>
  </si>
  <si>
    <t>9539417.R1</t>
  </si>
  <si>
    <t>Dmtž závěsů pro radiátory</t>
  </si>
  <si>
    <t>-809836301</t>
  </si>
  <si>
    <t xml:space="preserve">2   "mč. 01.29</t>
  </si>
  <si>
    <t>17</t>
  </si>
  <si>
    <t>9539611.R1</t>
  </si>
  <si>
    <t>Kotvy chemickým tmelem M 6 hl 80 mm do betonu, ŽB nebo kamene s vyvrtáním otvoru</t>
  </si>
  <si>
    <t>-256418668</t>
  </si>
  <si>
    <t xml:space="preserve">(3,5/0,6+0,1667)*2   "1NP</t>
  </si>
  <si>
    <t xml:space="preserve">(3,56/0,6+0,0667)*2  "2NP</t>
  </si>
  <si>
    <t xml:space="preserve">(3,53/0,6+0,1167)*2   "3NP</t>
  </si>
  <si>
    <t xml:space="preserve">(2,99/0,6+0,0167)*2   "4NP</t>
  </si>
  <si>
    <t>18</t>
  </si>
  <si>
    <t>953961111</t>
  </si>
  <si>
    <t>Kotvy chemickým tmelem M 8 hl 80 mm do betonu, ŽB nebo kamene s vyvrtáním otvoru</t>
  </si>
  <si>
    <t>-517714862</t>
  </si>
  <si>
    <t xml:space="preserve">6,525/0,3+0,25   "zdvojená podlaha</t>
  </si>
  <si>
    <t>(0,53/0,3+0,2333)*2</t>
  </si>
  <si>
    <t>19</t>
  </si>
  <si>
    <t>9539651.R1</t>
  </si>
  <si>
    <t>Kotevní šroub pro chemické kotvy M 6 dl 110 mm</t>
  </si>
  <si>
    <t>1699792956</t>
  </si>
  <si>
    <t>20</t>
  </si>
  <si>
    <t>953965112</t>
  </si>
  <si>
    <t>Kotevní šroub pro chemické kotvy M 8 dl 150 mm</t>
  </si>
  <si>
    <t>-731590198</t>
  </si>
  <si>
    <t>971033331</t>
  </si>
  <si>
    <t>Vybourání otvorů ve zdivu cihelném pl do 0,09 m2 na MVC nebo MV tl do 150 mm</t>
  </si>
  <si>
    <t>-567822447</t>
  </si>
  <si>
    <t xml:space="preserve">1*2   "01.29/01.28a - 0,25x0,25m</t>
  </si>
  <si>
    <t xml:space="preserve">1   "01.14/01.28a - 0,2x0,2m</t>
  </si>
  <si>
    <t>22</t>
  </si>
  <si>
    <t>971033441</t>
  </si>
  <si>
    <t>Vybourání otvorů ve zdivu cihelném pl do 0,25 m2 na MVC nebo MV tl do 300 mm</t>
  </si>
  <si>
    <t>-212764615</t>
  </si>
  <si>
    <t xml:space="preserve">1   "nika pro přístup ke stoupačce KAN - 0,4x0,5x0,3</t>
  </si>
  <si>
    <t>23</t>
  </si>
  <si>
    <t>977151111</t>
  </si>
  <si>
    <t>Jádrové vrty diamantovými korunkami do stavebních materiálů D do 35 mm</t>
  </si>
  <si>
    <t>m</t>
  </si>
  <si>
    <t>-1727638807</t>
  </si>
  <si>
    <t xml:space="preserve">2*0,6   "01.16/01.14</t>
  </si>
  <si>
    <t>24</t>
  </si>
  <si>
    <t>977151123</t>
  </si>
  <si>
    <t>Jádrové vrty diamantovými korunkami do stavebních materiálů D přes 130 do 150 mm</t>
  </si>
  <si>
    <t>-212929673</t>
  </si>
  <si>
    <t xml:space="preserve">0,4*2   "atika - střecha</t>
  </si>
  <si>
    <t>25</t>
  </si>
  <si>
    <t>978011111</t>
  </si>
  <si>
    <t>Otlučení (osekání) vnitřní vápenné nebo vápenocementové omítky stropů v rozsahu do 5 %</t>
  </si>
  <si>
    <t>47732359</t>
  </si>
  <si>
    <t>26</t>
  </si>
  <si>
    <t>978013111</t>
  </si>
  <si>
    <t>Otlučení (osekání) vnitřní vápenné nebo vápenocementové omítky stěn v rozsahu do 5 %</t>
  </si>
  <si>
    <t>807596006</t>
  </si>
  <si>
    <t>27</t>
  </si>
  <si>
    <t>978035127</t>
  </si>
  <si>
    <t>Odstranění tenkovrstvé omítky tl přes 2 mm odsekáním v rozsahu přes 50 do 100 %</t>
  </si>
  <si>
    <t>-1148222945</t>
  </si>
  <si>
    <t xml:space="preserve">2*0,25    "po odstraněné OK pro stáv. chlazení na fasádě</t>
  </si>
  <si>
    <t>997</t>
  </si>
  <si>
    <t>Přesun sutě</t>
  </si>
  <si>
    <t>28</t>
  </si>
  <si>
    <t>997013217</t>
  </si>
  <si>
    <t>Vnitrostaveništní doprava suti a vybouraných hmot pro budovy v přes 21 do 24 m ručně</t>
  </si>
  <si>
    <t>1286611776</t>
  </si>
  <si>
    <t>29</t>
  </si>
  <si>
    <t>997013219</t>
  </si>
  <si>
    <t>Příplatek k vnitrostaveništní dopravě suti a vybouraných hmot za zvětšenou dopravu suti ZKD 10 m</t>
  </si>
  <si>
    <t>-2085771909</t>
  </si>
  <si>
    <t>30</t>
  </si>
  <si>
    <t>997013501</t>
  </si>
  <si>
    <t>Odvoz suti a vybouraných hmot na skládku nebo meziskládku do 1 km se složením</t>
  </si>
  <si>
    <t>2003728370</t>
  </si>
  <si>
    <t>31</t>
  </si>
  <si>
    <t>997013509</t>
  </si>
  <si>
    <t>Příplatek k odvozu suti a vybouraných hmot na skládku ZKD 1 km přes 1 km</t>
  </si>
  <si>
    <t>688207447</t>
  </si>
  <si>
    <t>2,529*14 'Přepočtené koeficientem množství</t>
  </si>
  <si>
    <t>32</t>
  </si>
  <si>
    <t>997013871</t>
  </si>
  <si>
    <t>Poplatek za uložení stavebního odpadu na recyklační skládce (skládkovné) směsného stavebního a demoličního kód odpadu 17 09 04</t>
  </si>
  <si>
    <t>-2141020172</t>
  </si>
  <si>
    <t>998</t>
  </si>
  <si>
    <t>Přesun hmot</t>
  </si>
  <si>
    <t>33</t>
  </si>
  <si>
    <t>998018003</t>
  </si>
  <si>
    <t>Přesun hmot ruční pro budovy v přes 12 do 24 m</t>
  </si>
  <si>
    <t>-951143673</t>
  </si>
  <si>
    <t>34</t>
  </si>
  <si>
    <t>998018011</t>
  </si>
  <si>
    <t>Příplatek k ručnímu přesunu hmot pro budovy za zvětšený přesun ZKD 100 m</t>
  </si>
  <si>
    <t>-1538788246</t>
  </si>
  <si>
    <t>PSV</t>
  </si>
  <si>
    <t>Práce a dodávky PSV</t>
  </si>
  <si>
    <t>712</t>
  </si>
  <si>
    <t>Povlakové krytiny</t>
  </si>
  <si>
    <t>35</t>
  </si>
  <si>
    <t>712990812</t>
  </si>
  <si>
    <t>Odstranění povlakové krytiny střech do 10° násypu nebo nánosu tl do 50 mm</t>
  </si>
  <si>
    <t>-747508506</t>
  </si>
  <si>
    <t xml:space="preserve">3*1,8*0,8    "stávající kce chlazení</t>
  </si>
  <si>
    <t xml:space="preserve">2*3,7*0,7   "nová kce chlazení</t>
  </si>
  <si>
    <t>36</t>
  </si>
  <si>
    <t>7127759.R1</t>
  </si>
  <si>
    <t>Odstranění ochrana ploch geotextilií odkrytí vegetační střechy sklon do 5°</t>
  </si>
  <si>
    <t>-1965053658</t>
  </si>
  <si>
    <t xml:space="preserve">6*0,2*0,2   "odstr. stáv. geotextilie</t>
  </si>
  <si>
    <t>37</t>
  </si>
  <si>
    <t>712361801</t>
  </si>
  <si>
    <t>Odstranění povlakové krytiny střech do 10° z fólií položených volně</t>
  </si>
  <si>
    <t>-1984711237</t>
  </si>
  <si>
    <t xml:space="preserve">6*0,2*0,2   "folie stávající kce chlazení</t>
  </si>
  <si>
    <t>38</t>
  </si>
  <si>
    <t>712392171</t>
  </si>
  <si>
    <t>Povlakové krytiny střech plochých do 10° podkladní textilní vrstvy</t>
  </si>
  <si>
    <t>774168150</t>
  </si>
  <si>
    <t xml:space="preserve">6*0,2*0,2*2    "dvě vrstvy přes uříznuté jäkl profily nosné kce stáv. chlazení</t>
  </si>
  <si>
    <t>39</t>
  </si>
  <si>
    <t>712363001</t>
  </si>
  <si>
    <t>Provedení povlakové krytiny střech do 10° termoplastickou fólií PVC rozvinutím a natažením v ploše</t>
  </si>
  <si>
    <t>1627633121</t>
  </si>
  <si>
    <t xml:space="preserve">6*0,4*0,4    "6x400x400 mm</t>
  </si>
  <si>
    <t xml:space="preserve">6*0,6*0,6    "6x 600x600 mm</t>
  </si>
  <si>
    <t>40</t>
  </si>
  <si>
    <t>M</t>
  </si>
  <si>
    <t>28342411</t>
  </si>
  <si>
    <t>fólie hydroizolační střešní mPVC s nakašírovaným PES rounem určená k lepení tl 1,5mm (účinná tloušťka)</t>
  </si>
  <si>
    <t>-958968276</t>
  </si>
  <si>
    <t>3,12*1,1655 'Přepočtené koeficientem množství</t>
  </si>
  <si>
    <t>41</t>
  </si>
  <si>
    <t>712300931</t>
  </si>
  <si>
    <t>Příplatek k opravě povlakové krytiny do 10° za správkový kus fóliemi</t>
  </si>
  <si>
    <t>410931066</t>
  </si>
  <si>
    <t xml:space="preserve">6   "6x 400x400 mm</t>
  </si>
  <si>
    <t xml:space="preserve">6    "6x 600x600 mm</t>
  </si>
  <si>
    <t>42</t>
  </si>
  <si>
    <t>712399097</t>
  </si>
  <si>
    <t>Příplatek k povlakové krytině střech do 10° za plochu do 10 m2 NAIP, folie nebo termoplasty</t>
  </si>
  <si>
    <t>1403714462</t>
  </si>
  <si>
    <t xml:space="preserve">0,24*3   "2x geotextilie, 1x folie</t>
  </si>
  <si>
    <t>43</t>
  </si>
  <si>
    <t>712392172</t>
  </si>
  <si>
    <t>Povlakové krytiny střech plochých do 10° ochranné textilní vrstvy</t>
  </si>
  <si>
    <t>-1081894541</t>
  </si>
  <si>
    <t>6*0,6*0,6*1,15</t>
  </si>
  <si>
    <t>44</t>
  </si>
  <si>
    <t>712771201</t>
  </si>
  <si>
    <t>Provedení drenážní vrstvy vegetační střechy z kameniva tl do 100 mm sklon do 5°</t>
  </si>
  <si>
    <t>-343606901</t>
  </si>
  <si>
    <t>45</t>
  </si>
  <si>
    <t>998712104</t>
  </si>
  <si>
    <t>Přesun hmot tonážní tonážní pro krytiny povlakové v objektech v přes 24 do 36 m</t>
  </si>
  <si>
    <t>-1151858609</t>
  </si>
  <si>
    <t>46</t>
  </si>
  <si>
    <t>998712181</t>
  </si>
  <si>
    <t>Příplatek k přesunu hmot tonážní 712 prováděný bez použití mechanizace</t>
  </si>
  <si>
    <t>-1468051793</t>
  </si>
  <si>
    <t>727</t>
  </si>
  <si>
    <t>Zdravotechnika - požární ochrana</t>
  </si>
  <si>
    <t>762</t>
  </si>
  <si>
    <t>Konstrukce tesařské</t>
  </si>
  <si>
    <t>47</t>
  </si>
  <si>
    <t>762081410</t>
  </si>
  <si>
    <t>Vícestranné hoblování hraněného zabudovaného do konstrukce</t>
  </si>
  <si>
    <t>-321604469</t>
  </si>
  <si>
    <t>0,08*4*2,1</t>
  </si>
  <si>
    <t>48</t>
  </si>
  <si>
    <t>7623419.R1</t>
  </si>
  <si>
    <t>Vyřezání části bednění střech jednotlivě do 1 m2</t>
  </si>
  <si>
    <t>ks</t>
  </si>
  <si>
    <t>-2034224328</t>
  </si>
  <si>
    <t xml:space="preserve">2   "prostup 2x dn 150mm resp. 2x 150/150mm</t>
  </si>
  <si>
    <t>49</t>
  </si>
  <si>
    <t>762412501</t>
  </si>
  <si>
    <t>Montáž olištování spár stěn hoblovanými lištami</t>
  </si>
  <si>
    <t>1425968101</t>
  </si>
  <si>
    <t xml:space="preserve">2,1   "4.22 - zarážka dřevěná 80/80/2100</t>
  </si>
  <si>
    <t>50</t>
  </si>
  <si>
    <t>605141.R1</t>
  </si>
  <si>
    <t>řezivo jehličnaté lať pevnostní třída S10-13 průřez 80x80mm</t>
  </si>
  <si>
    <t>-1190450542</t>
  </si>
  <si>
    <t>0,08*0,08*2,1</t>
  </si>
  <si>
    <t>0,013*1,15 'Přepočtené koeficientem množství</t>
  </si>
  <si>
    <t>51</t>
  </si>
  <si>
    <t>762431230</t>
  </si>
  <si>
    <t>Montáž obložení stěn deskami cementotřískovými na sraz</t>
  </si>
  <si>
    <t>-1372332233</t>
  </si>
  <si>
    <t xml:space="preserve">3*0,59*1,165  "1NP</t>
  </si>
  <si>
    <t xml:space="preserve">3*0,75*1,185   "2NP</t>
  </si>
  <si>
    <t xml:space="preserve">3*0,86*1,175   "3NP</t>
  </si>
  <si>
    <t xml:space="preserve">3*0,68*0,995  "4NP</t>
  </si>
  <si>
    <t>52</t>
  </si>
  <si>
    <t>59590798</t>
  </si>
  <si>
    <t>deska cementotřísková se základním nátěrem tl 16mm</t>
  </si>
  <si>
    <t>-339111457</t>
  </si>
  <si>
    <t>9,79</t>
  </si>
  <si>
    <t xml:space="preserve">1,025*1,22   "náhradní deska</t>
  </si>
  <si>
    <t>11,041*1,1378 'Přepočtené koeficientem množství</t>
  </si>
  <si>
    <t>53</t>
  </si>
  <si>
    <t>7664961.R1</t>
  </si>
  <si>
    <t xml:space="preserve">Příplatek za formátování a dodatečný nátěr hran u jednotlivých desek - dle specifikace v PD </t>
  </si>
  <si>
    <t>-1180208411</t>
  </si>
  <si>
    <t>Mezisoučet</t>
  </si>
  <si>
    <t>54</t>
  </si>
  <si>
    <t>762439001</t>
  </si>
  <si>
    <t>Montáž obložení stěn podkladový rošt</t>
  </si>
  <si>
    <t>1076215202</t>
  </si>
  <si>
    <t xml:space="preserve">3,5*2   "1NP</t>
  </si>
  <si>
    <t xml:space="preserve">3,56*2  "2NP</t>
  </si>
  <si>
    <t xml:space="preserve">3,53*2   "3NP</t>
  </si>
  <si>
    <t xml:space="preserve">2,99*2   "4NP</t>
  </si>
  <si>
    <t>55</t>
  </si>
  <si>
    <t>13011052</t>
  </si>
  <si>
    <t>úhelník ocelový nerovnostranný jakost S235JR (11 375) 50x30x5mm</t>
  </si>
  <si>
    <t>1709528171</t>
  </si>
  <si>
    <t>27,16*2,96/1000</t>
  </si>
  <si>
    <t>0,08*1,15 'Přepočtené koeficientem množství</t>
  </si>
  <si>
    <t>56</t>
  </si>
  <si>
    <t>762495000</t>
  </si>
  <si>
    <t>Spojovací prostředky pro montáž olištování, obložení stropů, střešních podhledů a stěn</t>
  </si>
  <si>
    <t>684028140</t>
  </si>
  <si>
    <t xml:space="preserve">0,08*2,1   "zarážka</t>
  </si>
  <si>
    <t>57</t>
  </si>
  <si>
    <t>998762104</t>
  </si>
  <si>
    <t>Přesun hmot tonážní pro kce tesařské v objektech v přes 24 do 36 m</t>
  </si>
  <si>
    <t>2146460981</t>
  </si>
  <si>
    <t>58</t>
  </si>
  <si>
    <t>998762181</t>
  </si>
  <si>
    <t>Příplatek k přesunu hmot tonážní 762 prováděný bez použití mechanizace</t>
  </si>
  <si>
    <t>714721693</t>
  </si>
  <si>
    <t>763</t>
  </si>
  <si>
    <t>Konstrukce suché výstavby</t>
  </si>
  <si>
    <t>59</t>
  </si>
  <si>
    <t>763112971</t>
  </si>
  <si>
    <t>Vyspravení SDK příčky, předsazené stěny deska 1xA 12,5</t>
  </si>
  <si>
    <t>-589895092</t>
  </si>
  <si>
    <t xml:space="preserve">1      "mč. 01.29 - sokl vč. vložení MI - cca 0,25x1,5m</t>
  </si>
  <si>
    <t>60</t>
  </si>
  <si>
    <t>763121.R1</t>
  </si>
  <si>
    <t>SDK stěna provizorní pro zamezení prašnosti - dle specifikace v PD vč. MW a geotextilie - Mtž a zpětná dmtž vč. likvidace</t>
  </si>
  <si>
    <t>-975152449</t>
  </si>
  <si>
    <t xml:space="preserve">0,95*2,355    "1.14/1.17</t>
  </si>
  <si>
    <t xml:space="preserve">1,55*2,625   "01.14</t>
  </si>
  <si>
    <t>61</t>
  </si>
  <si>
    <t>7631218.R1</t>
  </si>
  <si>
    <t>Demontáž SDK předsazené, šachtové stěny s nosnou kcí opláštění jednoduché</t>
  </si>
  <si>
    <t>-835930814</t>
  </si>
  <si>
    <t xml:space="preserve">0,59*3,5    "mč. 1.17</t>
  </si>
  <si>
    <t xml:space="preserve">0,75*3,56    "mč. 2.20</t>
  </si>
  <si>
    <t xml:space="preserve">0,86*3,53   "mč. 3.22</t>
  </si>
  <si>
    <t xml:space="preserve">0,68*2,98   "mč. 4.22</t>
  </si>
  <si>
    <t>62</t>
  </si>
  <si>
    <t>763131751</t>
  </si>
  <si>
    <t>Montáž parotěsné zábrany do SDK podhledu</t>
  </si>
  <si>
    <t>1982446508</t>
  </si>
  <si>
    <t xml:space="preserve">1,2*0,6   "mč. 4.22</t>
  </si>
  <si>
    <t>63</t>
  </si>
  <si>
    <t>28329028</t>
  </si>
  <si>
    <t>fólie PE vyztužená Al vrstvou pro parotěsnou vrstvu 150g/m2 s integrovanou lepící páskou</t>
  </si>
  <si>
    <t>-562650302</t>
  </si>
  <si>
    <t>0,72*1,1235 'Přepočtené koeficientem množství</t>
  </si>
  <si>
    <t>64</t>
  </si>
  <si>
    <t>763131761</t>
  </si>
  <si>
    <t>Příplatek k SDK podhledu za plochu do 3 m2 jednotlivě</t>
  </si>
  <si>
    <t>-176462318</t>
  </si>
  <si>
    <t>65</t>
  </si>
  <si>
    <t>763131821</t>
  </si>
  <si>
    <t>Demontáž SDK podhledu s dvouvrstvou nosnou kcí z ocelových profilů opláštění jednoduché</t>
  </si>
  <si>
    <t>2136736374</t>
  </si>
  <si>
    <t>dmtž podhledu vč. parotěsné folie</t>
  </si>
  <si>
    <t>66</t>
  </si>
  <si>
    <t>763132971</t>
  </si>
  <si>
    <t>Vyspravení SDK podhledu, podkroví pl přes 0,5 do 1 m2 deska 1xA 12,5</t>
  </si>
  <si>
    <t>-1609060589</t>
  </si>
  <si>
    <t xml:space="preserve">1   "mč. 4.22</t>
  </si>
  <si>
    <t>67</t>
  </si>
  <si>
    <t>763181311</t>
  </si>
  <si>
    <t>Montáž jednokřídlové kovové zárubně SDK příčka</t>
  </si>
  <si>
    <t>-241363523</t>
  </si>
  <si>
    <t>dveře provizorní do dočasné příčky</t>
  </si>
  <si>
    <t xml:space="preserve">1   "1.14/1.17</t>
  </si>
  <si>
    <t>68</t>
  </si>
  <si>
    <t>55331589</t>
  </si>
  <si>
    <t>zárubeň jednokřídlá ocelová pro sádrokartonové příčky tl stěny 75-100mm rozměru 700/1970, 2100mm</t>
  </si>
  <si>
    <t>397026712</t>
  </si>
  <si>
    <t>69</t>
  </si>
  <si>
    <t>763181811</t>
  </si>
  <si>
    <t>Demontáž jednokřídlové kovové zárubně v do 2,75 m SDK příčka</t>
  </si>
  <si>
    <t>918294879</t>
  </si>
  <si>
    <t>70</t>
  </si>
  <si>
    <t>998763303</t>
  </si>
  <si>
    <t>Přesun hmot tonážní pro sádrokartonové konstrukce v objektech v přes 12 do 24 m</t>
  </si>
  <si>
    <t>-1690425981</t>
  </si>
  <si>
    <t>71</t>
  </si>
  <si>
    <t>998763381</t>
  </si>
  <si>
    <t>Příplatek k přesunu hmot tonážní 763 SDK prováděný bez použití mechanizace</t>
  </si>
  <si>
    <t>96549115</t>
  </si>
  <si>
    <t>764</t>
  </si>
  <si>
    <t>Konstrukce klempířské</t>
  </si>
  <si>
    <t>72</t>
  </si>
  <si>
    <t>764000901</t>
  </si>
  <si>
    <t>Zhotovení otvoru v plechové krytině plochy do 0,02 m2</t>
  </si>
  <si>
    <t>691062821</t>
  </si>
  <si>
    <t>73</t>
  </si>
  <si>
    <t>7643244.R1</t>
  </si>
  <si>
    <t>Lemování prostupů střech s krytinou falcovanou vč. utěsnění</t>
  </si>
  <si>
    <t>-1989124731</t>
  </si>
  <si>
    <t xml:space="preserve">2   "nové prostupy střechou</t>
  </si>
  <si>
    <t>74</t>
  </si>
  <si>
    <t>998764104</t>
  </si>
  <si>
    <t>Přesun hmot tonážní pro konstrukce klempířské v objektech v přes 24 do 36 m</t>
  </si>
  <si>
    <t>1840571948</t>
  </si>
  <si>
    <t>75</t>
  </si>
  <si>
    <t>998764181</t>
  </si>
  <si>
    <t>Příplatek k přesunu hmot tonážní 764 prováděný bez použití mechanizace</t>
  </si>
  <si>
    <t>-1302910525</t>
  </si>
  <si>
    <t>766</t>
  </si>
  <si>
    <t>Konstrukce truhlářské</t>
  </si>
  <si>
    <t>76</t>
  </si>
  <si>
    <t>766660001</t>
  </si>
  <si>
    <t>Montáž dveřních křídel otvíravých jednokřídlových š do 0,8 m do ocelové zárubně</t>
  </si>
  <si>
    <t>1988487289</t>
  </si>
  <si>
    <t>77</t>
  </si>
  <si>
    <t>61160051</t>
  </si>
  <si>
    <t>dveře jednokřídlé dřevěné bez povrchové úpravy plné 700x1970mm</t>
  </si>
  <si>
    <t>-1436528119</t>
  </si>
  <si>
    <t>78</t>
  </si>
  <si>
    <t>998766103</t>
  </si>
  <si>
    <t>Přesun hmot tonážní pro kce truhlářské v objektech v přes 12 do 24 m</t>
  </si>
  <si>
    <t>-1296368865</t>
  </si>
  <si>
    <t>79</t>
  </si>
  <si>
    <t>998766181</t>
  </si>
  <si>
    <t>Příplatek k přesunu hmot tonážní 766 prováděný bez použití mechanizace</t>
  </si>
  <si>
    <t>956356030</t>
  </si>
  <si>
    <t>767</t>
  </si>
  <si>
    <t>Konstrukce zámečnické</t>
  </si>
  <si>
    <t>80</t>
  </si>
  <si>
    <t>767541113</t>
  </si>
  <si>
    <t>Nosná konstrukce pro zdvojené podlahy s lehkým provozem modulu 600x600 mm z kovových rektifikačních stojek výšky přes 100 do 150 mm</t>
  </si>
  <si>
    <t>1165589618</t>
  </si>
  <si>
    <t xml:space="preserve">(1,2+0,2*0,6)   "schod v mč. 01.29</t>
  </si>
  <si>
    <t>81</t>
  </si>
  <si>
    <t>767541116</t>
  </si>
  <si>
    <t>Nosná konstrukce pro zdvojené podlahy s lehkým provozem modulu 600x600 mm z kovových rektifikačních stojek výšky přes 250 do 300 mm</t>
  </si>
  <si>
    <t>313664430</t>
  </si>
  <si>
    <t>4,8*(0,21+4,2+0,53)</t>
  </si>
  <si>
    <t>(1,2+0,525)*(5*0,6+0,53)</t>
  </si>
  <si>
    <t>82</t>
  </si>
  <si>
    <t>767541181</t>
  </si>
  <si>
    <t>Demontáž nosné konstrukce zdvojených podlah s lehkým provozem modulu 600x600 mm z kovových rektifikačních stojek v do 500 mm</t>
  </si>
  <si>
    <t>97568589</t>
  </si>
  <si>
    <t>(4,2+0,21)*(4,8+1,2)</t>
  </si>
  <si>
    <t>-1,725*1,2</t>
  </si>
  <si>
    <t>83</t>
  </si>
  <si>
    <t>767541411</t>
  </si>
  <si>
    <t>Montáž desek zdvojených podlah rozměru 600 x 600 mm</t>
  </si>
  <si>
    <t>-144406354</t>
  </si>
  <si>
    <t>6*0,6*0,6</t>
  </si>
  <si>
    <t>84</t>
  </si>
  <si>
    <t>607210.R1</t>
  </si>
  <si>
    <t xml:space="preserve">deska kovová perforovaná pro zdvojené podlahy horní vrstva z PVC nebo lakovaná tl. 50mm 600x600mm - perforace 32% </t>
  </si>
  <si>
    <t>-1897766170</t>
  </si>
  <si>
    <t>2,16</t>
  </si>
  <si>
    <t>2,16*1,05 'Přepočtené koeficientem množství</t>
  </si>
  <si>
    <t>85</t>
  </si>
  <si>
    <t>1658750628</t>
  </si>
  <si>
    <t>-6*0,6*0,6</t>
  </si>
  <si>
    <t xml:space="preserve">(1,41*2+0,6)*0,15   "schody v. 0,15</t>
  </si>
  <si>
    <t xml:space="preserve">(0,6+0,525)*0,3   "bok podlahy u vstupu v. 0,3</t>
  </si>
  <si>
    <t>86</t>
  </si>
  <si>
    <t>607952.R1</t>
  </si>
  <si>
    <t>deska kovová plná pro zdvojené podlahy horní vrstva z PVC tl 50mm 600x600mm - provedení shodné s původní podlahou</t>
  </si>
  <si>
    <t>-1094322335</t>
  </si>
  <si>
    <t xml:space="preserve">6,525*0,53   "doplnění desek nad SDK sokl</t>
  </si>
  <si>
    <t>4,309*1,05 'Přepočtené koeficientem množství</t>
  </si>
  <si>
    <t>87</t>
  </si>
  <si>
    <t>7675417.R1</t>
  </si>
  <si>
    <t>Příplatek za formátování (úprav rozměrů) desek zdvojených podlah</t>
  </si>
  <si>
    <t>620230695</t>
  </si>
  <si>
    <t xml:space="preserve">6,525   "š.0,53</t>
  </si>
  <si>
    <t xml:space="preserve">0,6    "š. 0,21</t>
  </si>
  <si>
    <t xml:space="preserve">0,525   "š. 0,525</t>
  </si>
  <si>
    <t xml:space="preserve">1,41*2+0,6   "schody v. 0,15</t>
  </si>
  <si>
    <t xml:space="preserve">0,6+0,525   "bok podlahy u vstupu v. 0,3</t>
  </si>
  <si>
    <t>88</t>
  </si>
  <si>
    <t>767541782</t>
  </si>
  <si>
    <t>Demontáž desek zdvojených podlah rozměru do 600x600 mm ke zpětnému použití</t>
  </si>
  <si>
    <t>469448691</t>
  </si>
  <si>
    <t>(4,2+0,21)*(4,8+1,2+0,525)</t>
  </si>
  <si>
    <t>-(1,2+0,525)*(1,2+0,21)</t>
  </si>
  <si>
    <t>89</t>
  </si>
  <si>
    <t>767896110</t>
  </si>
  <si>
    <t>Montáž kovových lišt šroubováním</t>
  </si>
  <si>
    <t>1537265029</t>
  </si>
  <si>
    <t xml:space="preserve">6,525+0,53*2   "rozšíření u soklu</t>
  </si>
  <si>
    <t>90</t>
  </si>
  <si>
    <t>13010512.R1</t>
  </si>
  <si>
    <t>úhelník ocelový nerovnostranný jakost S235JR (11 375) 70x50x6mm</t>
  </si>
  <si>
    <t>-1252785747</t>
  </si>
  <si>
    <t>7,585*5,65/1000</t>
  </si>
  <si>
    <t>0,043*1,15 'Přepočtené koeficientem množství</t>
  </si>
  <si>
    <t>91</t>
  </si>
  <si>
    <t>767996801</t>
  </si>
  <si>
    <t>Demontáž atypických zámečnických konstrukcí rozebráním hm jednotlivých dílů do 50 kg</t>
  </si>
  <si>
    <t>kg</t>
  </si>
  <si>
    <t>-1751671901</t>
  </si>
  <si>
    <t>dmtž stávající kce chlazení - střecha</t>
  </si>
  <si>
    <t xml:space="preserve">120   "odhadované množství </t>
  </si>
  <si>
    <t>dmtž stávající kce chlazení - fasáda</t>
  </si>
  <si>
    <t xml:space="preserve">2*10  "odhadované množství </t>
  </si>
  <si>
    <t>92</t>
  </si>
  <si>
    <t>998767204</t>
  </si>
  <si>
    <t>Přesun hmot procentní pro zámečnické konstrukce v objektech v přes 24 do 36 m</t>
  </si>
  <si>
    <t>%</t>
  </si>
  <si>
    <t>1205707195</t>
  </si>
  <si>
    <t>776</t>
  </si>
  <si>
    <t>Podlahy povlakové</t>
  </si>
  <si>
    <t>93</t>
  </si>
  <si>
    <t>776410811</t>
  </si>
  <si>
    <t>Odstranění soklíků a lišt pryžových nebo plastových</t>
  </si>
  <si>
    <t>-1094712345</t>
  </si>
  <si>
    <t>4,2+4,8+5*0,6+6,525</t>
  </si>
  <si>
    <t>94</t>
  </si>
  <si>
    <t>776411111</t>
  </si>
  <si>
    <t>Montáž obvodových soklíků výšky do 80 mm</t>
  </si>
  <si>
    <t>-1974549384</t>
  </si>
  <si>
    <t>4,8+(0,15+0,6+0,15)*2+5*0,6+0,53</t>
  </si>
  <si>
    <t>6,525+0,53+4,2+0,21</t>
  </si>
  <si>
    <t xml:space="preserve">(1,125+1,41)*2    "vstupní podesta</t>
  </si>
  <si>
    <t>95</t>
  </si>
  <si>
    <t>28411003</t>
  </si>
  <si>
    <t>lišta soklová PVC 30x30mm</t>
  </si>
  <si>
    <t>1606384894</t>
  </si>
  <si>
    <t>26,665*1,02 'Přepočtené koeficientem množství</t>
  </si>
  <si>
    <t>96</t>
  </si>
  <si>
    <t>776431111</t>
  </si>
  <si>
    <t>Montáž schodišťových hran lepených</t>
  </si>
  <si>
    <t>1168278992</t>
  </si>
  <si>
    <t>1,41*2</t>
  </si>
  <si>
    <t>1,2+0,525</t>
  </si>
  <si>
    <t>97</t>
  </si>
  <si>
    <t>28342168</t>
  </si>
  <si>
    <t>hrana schodová z PVC 45x42x3mm</t>
  </si>
  <si>
    <t>-1858216663</t>
  </si>
  <si>
    <t>4,545*1,05 'Přepočtené koeficientem množství</t>
  </si>
  <si>
    <t>98</t>
  </si>
  <si>
    <t>776991141</t>
  </si>
  <si>
    <t>Pastování a leštění podlahovin ručně</t>
  </si>
  <si>
    <t>-376066948</t>
  </si>
  <si>
    <t xml:space="preserve">32,23   "mč. 01.29</t>
  </si>
  <si>
    <t>99</t>
  </si>
  <si>
    <t>998776101</t>
  </si>
  <si>
    <t>Přesun hmot tonážní pro podlahy povlakové v objektech v do 6 m</t>
  </si>
  <si>
    <t>1146133597</t>
  </si>
  <si>
    <t>100</t>
  </si>
  <si>
    <t>998776181</t>
  </si>
  <si>
    <t>Příplatek k přesunu hmot tonážní 776 prováděný bez použití mechanizace</t>
  </si>
  <si>
    <t>400416309</t>
  </si>
  <si>
    <t>783</t>
  </si>
  <si>
    <t>Dokončovací práce - nátěry</t>
  </si>
  <si>
    <t>101</t>
  </si>
  <si>
    <t>78300.R1</t>
  </si>
  <si>
    <t>Ochrana konstrukcí nebo prvků při provádění stavebních prací - zamezení prašnosti - dle specifikace v PD</t>
  </si>
  <si>
    <t>1217123338</t>
  </si>
  <si>
    <t xml:space="preserve">16,31   "mč. 01.28a</t>
  </si>
  <si>
    <t xml:space="preserve">32,23    "mč. 01.29</t>
  </si>
  <si>
    <t xml:space="preserve">50   "mč. 1.16</t>
  </si>
  <si>
    <t xml:space="preserve">20   "mč. 1.17</t>
  </si>
  <si>
    <t xml:space="preserve">1,0*2,5+20    "mč. 2.20</t>
  </si>
  <si>
    <t xml:space="preserve">1,0*2,5+20    "mč. 3.22</t>
  </si>
  <si>
    <t xml:space="preserve">1,0*2,5+20    "mč. 4.22</t>
  </si>
  <si>
    <t>102</t>
  </si>
  <si>
    <t>58124844</t>
  </si>
  <si>
    <t>fólie pro malířské potřeby zakrývací tl 25µ 4x5m</t>
  </si>
  <si>
    <t>-934330364</t>
  </si>
  <si>
    <t>186,04*1,15 'Přepočtené koeficientem množství</t>
  </si>
  <si>
    <t>103</t>
  </si>
  <si>
    <t>69311081</t>
  </si>
  <si>
    <t>geotextilie netkaná separační, ochranná, filtrační, drenážní PES 300g/m2</t>
  </si>
  <si>
    <t>-523692570</t>
  </si>
  <si>
    <t>104</t>
  </si>
  <si>
    <t>78300.R2</t>
  </si>
  <si>
    <t>Ochrana stávajícího vedení a rozvodů pod zdvojenou podlahou - dle specifikace v PD</t>
  </si>
  <si>
    <t>277074874</t>
  </si>
  <si>
    <t>105</t>
  </si>
  <si>
    <t>783214101</t>
  </si>
  <si>
    <t>Základní jednonásobný syntetický nátěr tesařských konstrukcí</t>
  </si>
  <si>
    <t>1021537686</t>
  </si>
  <si>
    <t xml:space="preserve">3,5*0,59*2   "1NP</t>
  </si>
  <si>
    <t xml:space="preserve">3,56*0,75*2   "2NP</t>
  </si>
  <si>
    <t xml:space="preserve">0,86*3,53*2   "3NP</t>
  </si>
  <si>
    <t xml:space="preserve">0,68*2,99*2   "4NP</t>
  </si>
  <si>
    <t xml:space="preserve">0,08*4*2,1   "4.22</t>
  </si>
  <si>
    <t>106</t>
  </si>
  <si>
    <t>783217101</t>
  </si>
  <si>
    <t>Krycí jednonásobný syntetický nátěr tesařských konstrukcí</t>
  </si>
  <si>
    <t>-1766401822</t>
  </si>
  <si>
    <t>107</t>
  </si>
  <si>
    <t>783314203</t>
  </si>
  <si>
    <t>Základní antikorozní jednonásobný syntetický samozákladující nátěr zámečnických konstrukcí</t>
  </si>
  <si>
    <t>-988305142</t>
  </si>
  <si>
    <t>ocelové L profily pro zakrytí potrubí</t>
  </si>
  <si>
    <t>27,16*(0,05+0,03)*2</t>
  </si>
  <si>
    <t>ocelový L profil pro zdvojenou podlahu</t>
  </si>
  <si>
    <t>(6,525+0,53*2)*(0,07+0,05)*2</t>
  </si>
  <si>
    <t>108</t>
  </si>
  <si>
    <t>783317101</t>
  </si>
  <si>
    <t>Krycí jednonásobný syntetický standardní nátěr zámečnických konstrukcí</t>
  </si>
  <si>
    <t>1372157604</t>
  </si>
  <si>
    <t xml:space="preserve">27,16*(0,05+0,03)*2*2   "RAL dle PD</t>
  </si>
  <si>
    <t>(6,525+0,53*2)*(0,07+0,05)*2*2</t>
  </si>
  <si>
    <t>784</t>
  </si>
  <si>
    <t>Dokončovací práce - malby a tapety</t>
  </si>
  <si>
    <t>109</t>
  </si>
  <si>
    <t>784111001</t>
  </si>
  <si>
    <t>Oprášení (ometení ) podkladu v místnostech v do 3,80 m</t>
  </si>
  <si>
    <t>1235678656</t>
  </si>
  <si>
    <t xml:space="preserve">1,7*3,5   "mč. 01.28a</t>
  </si>
  <si>
    <t xml:space="preserve">2,0*3,5   "mč. 01.15</t>
  </si>
  <si>
    <t xml:space="preserve">2,2*3,5   "mč. 01.16</t>
  </si>
  <si>
    <t xml:space="preserve">(7,0+13,5)*3,5    "mč 01.14</t>
  </si>
  <si>
    <t>110</t>
  </si>
  <si>
    <t>784111011</t>
  </si>
  <si>
    <t>Obroušení podkladu omítnutého v místnostech v do 3,80 m</t>
  </si>
  <si>
    <t>-513790539</t>
  </si>
  <si>
    <t>111</t>
  </si>
  <si>
    <t>784181101</t>
  </si>
  <si>
    <t>Základní akrylátová jednonásobná bezbarvá penetrace podkladu v místnostech v do 3,80 m</t>
  </si>
  <si>
    <t>1972841686</t>
  </si>
  <si>
    <t xml:space="preserve">15,98   "4.22</t>
  </si>
  <si>
    <t>112</t>
  </si>
  <si>
    <t>784211101</t>
  </si>
  <si>
    <t>Dvojnásobné bílé malby ze směsí za mokra výborně oděruvzdorných v místnostech v do 3,80 m</t>
  </si>
  <si>
    <t>1792896970</t>
  </si>
  <si>
    <t>113</t>
  </si>
  <si>
    <t>784661601</t>
  </si>
  <si>
    <t>Dekorační technika imitace betonu v místnostech v do 3,80 m</t>
  </si>
  <si>
    <t>-1732955893</t>
  </si>
  <si>
    <t xml:space="preserve">0,25*0,25*2   "mč. 01.13</t>
  </si>
  <si>
    <t xml:space="preserve">0,25*0,25   "mč. 01.14</t>
  </si>
  <si>
    <t>Práce a dodávky M</t>
  </si>
  <si>
    <t>21-M</t>
  </si>
  <si>
    <t>Elektromontáže</t>
  </si>
  <si>
    <t>114</t>
  </si>
  <si>
    <t>2102200.R1</t>
  </si>
  <si>
    <t>Demontáž a zpětná odborná montáž uzemnění pro zdvojené podlahy</t>
  </si>
  <si>
    <t>3611282</t>
  </si>
  <si>
    <t>22-M</t>
  </si>
  <si>
    <t>Montáže technologických zařízení</t>
  </si>
  <si>
    <t>115</t>
  </si>
  <si>
    <t>7271110.R1</t>
  </si>
  <si>
    <t>Požární ucpávka DN 32 stěnou - PO dle specifikace v PD</t>
  </si>
  <si>
    <t>404959567</t>
  </si>
  <si>
    <t xml:space="preserve">1*2    "01.16/01.14</t>
  </si>
  <si>
    <t>116</t>
  </si>
  <si>
    <t>7271110.R2</t>
  </si>
  <si>
    <t>Požární ucpávka 250/250 stěnou - PO dle specifikace v PD</t>
  </si>
  <si>
    <t>-2096070273</t>
  </si>
  <si>
    <t xml:space="preserve">1*2*2   "01.29/01.28a</t>
  </si>
  <si>
    <t>117</t>
  </si>
  <si>
    <t>7271120.R1</t>
  </si>
  <si>
    <t>Požární opláštění s ucpávkami potrubí stávajícího i nového 310/590/350 - PO dle specifikace v PD</t>
  </si>
  <si>
    <t>472577608</t>
  </si>
  <si>
    <t xml:space="preserve">1   "mč. 01.15</t>
  </si>
  <si>
    <t>118</t>
  </si>
  <si>
    <t>2203220.R1</t>
  </si>
  <si>
    <t xml:space="preserve">Demontáž a zpětná odborná montáž požárního čidla pod zdvojenou podlahou </t>
  </si>
  <si>
    <t>728968762</t>
  </si>
  <si>
    <t xml:space="preserve">1   "mč. 01.29</t>
  </si>
  <si>
    <t>119</t>
  </si>
  <si>
    <t>2203320.R1</t>
  </si>
  <si>
    <t>Odborná dmtž a zpětná mtž samohasícího zařízení (vč. příslušné revize)</t>
  </si>
  <si>
    <t>1716255900</t>
  </si>
  <si>
    <t>SO 701_02 - Chlazení</t>
  </si>
  <si>
    <t xml:space="preserve">zař.č.1  -serverovna - zař.č.1  -serverovna</t>
  </si>
  <si>
    <t>zař.č.2 - Ostatní - zař.č.2 - Ostatní</t>
  </si>
  <si>
    <t xml:space="preserve">zař.č.1  -serverovna</t>
  </si>
  <si>
    <t>1-1A</t>
  </si>
  <si>
    <t>Chladící jednotka přesné klimatizace – v provedení dle podrobného popisu v TZ – část Výkaz</t>
  </si>
  <si>
    <t>Pol1_1-1A</t>
  </si>
  <si>
    <t>Doplňující popis a příslušenství pro chl. jedn. – v provedení dle podrobného popisu v TZ – část Výkaz</t>
  </si>
  <si>
    <t>1-2A</t>
  </si>
  <si>
    <t>Jednookruhový kondenzátor – v provedení dle podrobného popisu v TZ – část Výkaz</t>
  </si>
  <si>
    <t>1-1B</t>
  </si>
  <si>
    <t>Pol1_1-1B</t>
  </si>
  <si>
    <t>1-2B</t>
  </si>
  <si>
    <t>Pol2</t>
  </si>
  <si>
    <t>zprovoznění jednotky servisním technikem výrobce</t>
  </si>
  <si>
    <t>Pol3</t>
  </si>
  <si>
    <t xml:space="preserve">nastěhování jednotky  z venkovního prostředí do prostoru serverovny ( rozměry cca 850x900x2000mm, hmotnost cca 360kg, dveře stávající šíře 900mm)</t>
  </si>
  <si>
    <t>Pol4</t>
  </si>
  <si>
    <t>Cu potrubí chladiva 2x22x1,5mm se chladírenskou tepelnou izolací tl.13mm a s UV ochranou, komunikační (modbus) kabel</t>
  </si>
  <si>
    <t>bm</t>
  </si>
  <si>
    <t>Pol5</t>
  </si>
  <si>
    <t>pojistný ventil DN15 + servisní ventilek</t>
  </si>
  <si>
    <t>kpl</t>
  </si>
  <si>
    <t>Pol6</t>
  </si>
  <si>
    <t>zkoušky, tlakování</t>
  </si>
  <si>
    <t>Pol7</t>
  </si>
  <si>
    <t>náplň chladiva R410a</t>
  </si>
  <si>
    <t>Pol8</t>
  </si>
  <si>
    <t>doplnění oleje do systému</t>
  </si>
  <si>
    <t>l</t>
  </si>
  <si>
    <t>Pol9</t>
  </si>
  <si>
    <t>oplechování Cu potrubí ve venkovním prostředí Al plechem tl.0,6mm</t>
  </si>
  <si>
    <t>Pol10</t>
  </si>
  <si>
    <t>požární ucpávky</t>
  </si>
  <si>
    <t>zař.č.2 - Ostatní</t>
  </si>
  <si>
    <t>Pol11</t>
  </si>
  <si>
    <t>Doprava zařízení</t>
  </si>
  <si>
    <t>Pol12</t>
  </si>
  <si>
    <t>Přesuny do výšek, jeřáb</t>
  </si>
  <si>
    <t>Pol13</t>
  </si>
  <si>
    <t>Přesuny</t>
  </si>
  <si>
    <t>Pol14</t>
  </si>
  <si>
    <t>Příprava ke komplexnímu vyzkoušení, oživení a vyregulování zařízení</t>
  </si>
  <si>
    <t>hod</t>
  </si>
  <si>
    <t>Pol15</t>
  </si>
  <si>
    <t>Vypracování protokolu o proměření a vyregulování</t>
  </si>
  <si>
    <t>Pol16</t>
  </si>
  <si>
    <t>Komplexní vyzkoušení zařízení</t>
  </si>
  <si>
    <t>Pol17</t>
  </si>
  <si>
    <t>Zaškolení obsluhy</t>
  </si>
  <si>
    <t>Pol18</t>
  </si>
  <si>
    <t>Vypracování provozních předpisů</t>
  </si>
  <si>
    <t>Pol19</t>
  </si>
  <si>
    <t>Podpůrný střešní systém pod tepelně izolované Cu potrubí na střeše z UV odolného vulkanizovaného kaučuku a modulárních žárově pozinkovaných konstrukcí</t>
  </si>
  <si>
    <t>Pol20</t>
  </si>
  <si>
    <t>Demontáž a ekologická likvidace stávající chladící jednotky serveru</t>
  </si>
  <si>
    <t>Pol21</t>
  </si>
  <si>
    <t>Demontáž a ekologická likvidace stávajícího suchého chladiče</t>
  </si>
  <si>
    <t>Pol22</t>
  </si>
  <si>
    <t>Demontáž a uložení stávající kompletní jednotky split do skladu z prostoru serveru</t>
  </si>
  <si>
    <t>Pol23</t>
  </si>
  <si>
    <t>Demontáž a ekologická likvidace stávajícího potrubí chladiva splitové jednotky serveru</t>
  </si>
  <si>
    <t>Pol24</t>
  </si>
  <si>
    <t>Demontáž a ekologická likvidace stávajícího ocelového potrubí DN50 s izolací a s příslušenstvím-viz. výkres 103</t>
  </si>
  <si>
    <t>Pol25</t>
  </si>
  <si>
    <t>Vypustění systému chladící vody s nemrznoucí směsí, ekologická likvidace</t>
  </si>
  <si>
    <t>Pol26</t>
  </si>
  <si>
    <t>vypustění systému s R410a</t>
  </si>
  <si>
    <t>Pol27</t>
  </si>
  <si>
    <t>Související dodávky a práce nezahrnuté v ostatních položkách</t>
  </si>
  <si>
    <t>SO 701_03 - Rozvody ZTI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</si>
  <si>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</si>
  <si>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</si>
  <si>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</si>
  <si>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721</t>
  </si>
  <si>
    <t>Zdravotechnika - vnitřní kanalizace</t>
  </si>
  <si>
    <t>721171905</t>
  </si>
  <si>
    <t>Potrubí z PP vsazení odbočky do hrdla DN 110</t>
  </si>
  <si>
    <t>991472404</t>
  </si>
  <si>
    <t>721171913</t>
  </si>
  <si>
    <t>Potrubí z PP propojení potrubí DN 50</t>
  </si>
  <si>
    <t>-190038906</t>
  </si>
  <si>
    <t>721174042</t>
  </si>
  <si>
    <t>Potrubí kanalizační z PP připojovací DN 40</t>
  </si>
  <si>
    <t>-2034359893</t>
  </si>
  <si>
    <t>721174043</t>
  </si>
  <si>
    <t>Potrubí kanalizační z PP připojovací DN 50</t>
  </si>
  <si>
    <t>-1371288289</t>
  </si>
  <si>
    <t>721194104</t>
  </si>
  <si>
    <t>Vyvedení a upevnění odpadních výpustek DN 40</t>
  </si>
  <si>
    <t>868899558</t>
  </si>
  <si>
    <t>998721101</t>
  </si>
  <si>
    <t>Přesun hmot tonážní pro vnitřní kanalizace v objektech v do 6 m</t>
  </si>
  <si>
    <t>114508448</t>
  </si>
  <si>
    <t>722</t>
  </si>
  <si>
    <t>Zdravotechnika - vnitřní vodovod</t>
  </si>
  <si>
    <t>722140199</t>
  </si>
  <si>
    <t>Tlaková flexibilní hadice Nerez 100 cm 3/4"x3/4</t>
  </si>
  <si>
    <t>963785513</t>
  </si>
  <si>
    <t>722171999</t>
  </si>
  <si>
    <t>Potrubí plastové PPR vsazení odbočky D přes 25 do 32 mm</t>
  </si>
  <si>
    <t>119876701</t>
  </si>
  <si>
    <t>722174003</t>
  </si>
  <si>
    <t>Potrubí vodovodní plastové PPR svar polyfúze PN 16 D 25x3,5 mm</t>
  </si>
  <si>
    <t>1526252071</t>
  </si>
  <si>
    <t>722181222</t>
  </si>
  <si>
    <t>Ochrana vodovodního potrubí přilepenými termoizolačními trubicemi z PE tl přes 6 do 9 mm DN přes 22 do 45 mm</t>
  </si>
  <si>
    <t>1299799946</t>
  </si>
  <si>
    <t>722190401</t>
  </si>
  <si>
    <t>Vyvedení a upevnění výpustku DN do 25</t>
  </si>
  <si>
    <t>781220740</t>
  </si>
  <si>
    <t>722190901</t>
  </si>
  <si>
    <t>Uzavření nebo otevření vodovodního potrubí při opravách</t>
  </si>
  <si>
    <t>520204760</t>
  </si>
  <si>
    <t>722232044</t>
  </si>
  <si>
    <t>Kohout kulový přímý G 3/4" PN 42 do 185°C vnitřní závit</t>
  </si>
  <si>
    <t>-1962367201</t>
  </si>
  <si>
    <t>722239102</t>
  </si>
  <si>
    <t>Montáž armatur vodovodních se dvěma závity G 3/4"</t>
  </si>
  <si>
    <t>-1154807404</t>
  </si>
  <si>
    <t>722290226</t>
  </si>
  <si>
    <t>Zkouška těsnosti vodovodního potrubí závitového DN do 50</t>
  </si>
  <si>
    <t>672164569</t>
  </si>
  <si>
    <t>998722101</t>
  </si>
  <si>
    <t>Přesun hmot tonážní pro vnitřní vodovod v objektech v do 6 m</t>
  </si>
  <si>
    <t>584963128</t>
  </si>
  <si>
    <t>725</t>
  </si>
  <si>
    <t>Zdravotechnika - zařizovací předměty</t>
  </si>
  <si>
    <t>725865599</t>
  </si>
  <si>
    <t>zápachová uzávěrka kondenzační DN40</t>
  </si>
  <si>
    <t>1940414210</t>
  </si>
  <si>
    <t>727212202</t>
  </si>
  <si>
    <t>Trubní ucpávka plastového potrubí bez izolace D 25 mm stěnou tl 150 mm požární odolnost EI 60</t>
  </si>
  <si>
    <t>2033110877</t>
  </si>
  <si>
    <t>SO 701_04 - Elektroinstalace</t>
  </si>
  <si>
    <t xml:space="preserve">    741 - Elektroinstalace - silnoproud</t>
  </si>
  <si>
    <t xml:space="preserve">    742 - Elektroinstalace - slaboproud</t>
  </si>
  <si>
    <t xml:space="preserve">    46-M - Zemní práce při extr.mont.pracích</t>
  </si>
  <si>
    <t>741</t>
  </si>
  <si>
    <t>Elektroinstalace - silnoproud</t>
  </si>
  <si>
    <t>159</t>
  </si>
  <si>
    <t>741110042</t>
  </si>
  <si>
    <t>Montáž trubka plastová ohebná D přes 23 do 35 mm uložená pevně</t>
  </si>
  <si>
    <t>548470038</t>
  </si>
  <si>
    <t>160</t>
  </si>
  <si>
    <t>34571156</t>
  </si>
  <si>
    <t>trubka elektroinstalační ohebná z PH, D 28,4/34,5mm</t>
  </si>
  <si>
    <t>-154825690</t>
  </si>
  <si>
    <t>175*1,05 "Přepočtené koeficientem množství</t>
  </si>
  <si>
    <t>741110062</t>
  </si>
  <si>
    <t>Montáž trubka plastová ohebná D přes 23 do 35 mm uložená pod omítku</t>
  </si>
  <si>
    <t>-336043077</t>
  </si>
  <si>
    <t>34571073</t>
  </si>
  <si>
    <t>trubka elektroinstalační ohebná z PVC (EN) 2325</t>
  </si>
  <si>
    <t>917946315</t>
  </si>
  <si>
    <t>741112061</t>
  </si>
  <si>
    <t>Montáž krabice přístrojová zapuštěná plastová kruhová</t>
  </si>
  <si>
    <t>-2109445625</t>
  </si>
  <si>
    <t>34571451</t>
  </si>
  <si>
    <t>krabice pod omítku PVC přístrojová kruhová D 70mm hluboká</t>
  </si>
  <si>
    <t>1741551677</t>
  </si>
  <si>
    <t>741120001</t>
  </si>
  <si>
    <t>Montáž vodič Cu izolovaný plný a laněný žíla 0,35-6 mm2 pod omítku (např. CY)</t>
  </si>
  <si>
    <t>-1645487037</t>
  </si>
  <si>
    <t>34141027</t>
  </si>
  <si>
    <t>vodič propojovací flexibilní jádro Cu lanované izolace PVC 450/750V (H07V-K) 1x6mm2</t>
  </si>
  <si>
    <t>725597561</t>
  </si>
  <si>
    <t>167</t>
  </si>
  <si>
    <t>741120101</t>
  </si>
  <si>
    <t>Montáž vodič Cu izolovaný plný a laněný s PVC pláštěm žíla 0,15-16 mm2 zatažený (např. CY, CHAH-V)</t>
  </si>
  <si>
    <t>1046761857</t>
  </si>
  <si>
    <t>168</t>
  </si>
  <si>
    <t>34141029</t>
  </si>
  <si>
    <t>vodič propojovací flexibilní jádro Cu lanované izolace PVC 450/750V (H07V-K) 1x16mm2</t>
  </si>
  <si>
    <t>1117064675</t>
  </si>
  <si>
    <t>59*1,15 "Přepočtené koeficientem množství</t>
  </si>
  <si>
    <t>163</t>
  </si>
  <si>
    <t>741122122</t>
  </si>
  <si>
    <t>Montáž kabel Cu plný kulatý žíla 3x1,5 až 6 mm2 zatažený v trubkách (např. CYKY)</t>
  </si>
  <si>
    <t>-777609487</t>
  </si>
  <si>
    <t>164</t>
  </si>
  <si>
    <t>34111036</t>
  </si>
  <si>
    <t>kabel instalační jádro Cu plné izolace PVC plášť PVC 450/750V (CYKY) 3x2,5mm2</t>
  </si>
  <si>
    <t>-1847005711</t>
  </si>
  <si>
    <t>126*1,15 "Přepočtené koeficientem množství</t>
  </si>
  <si>
    <t>165</t>
  </si>
  <si>
    <t>741122233</t>
  </si>
  <si>
    <t>Montáž kabel Cu plný kulatý žíla 5x10 mm2 uložený volně (např. CYKY)</t>
  </si>
  <si>
    <t>-9792057</t>
  </si>
  <si>
    <t>166</t>
  </si>
  <si>
    <t>34113034</t>
  </si>
  <si>
    <t>kabel instalační jádro Cu plné izolace PVC plášť PVC 450/750V (CYKY) 5x10mm2</t>
  </si>
  <si>
    <t>1671533816</t>
  </si>
  <si>
    <t>40*1,15 "Přepočtené koeficientem množství</t>
  </si>
  <si>
    <t>197</t>
  </si>
  <si>
    <t>741128003</t>
  </si>
  <si>
    <t>Ostatní práce při montáži vodičů a kabelů - svazkování žil</t>
  </si>
  <si>
    <t>-1702268787</t>
  </si>
  <si>
    <t>741130001</t>
  </si>
  <si>
    <t>Ukončení vodič izolovaný do 2,5 mm2 v rozváděči nebo na přístroji</t>
  </si>
  <si>
    <t>1274794950</t>
  </si>
  <si>
    <t>741130003</t>
  </si>
  <si>
    <t>Ukončení vodič izolovaný do 4 mm2 v rozváděči nebo na přístroji</t>
  </si>
  <si>
    <t>1273173647</t>
  </si>
  <si>
    <t>169</t>
  </si>
  <si>
    <t>741130004</t>
  </si>
  <si>
    <t>Ukončení vodič izolovaný do 6 mm2 v rozváděči nebo na přístroji</t>
  </si>
  <si>
    <t>-1626195240</t>
  </si>
  <si>
    <t>170</t>
  </si>
  <si>
    <t>741130005</t>
  </si>
  <si>
    <t>Ukončení vodič izolovaný do 10 mm2 v rozváděči nebo na přístroji</t>
  </si>
  <si>
    <t>1520069164</t>
  </si>
  <si>
    <t>741130021</t>
  </si>
  <si>
    <t>Ukončení vodič izolovaný do 2,5 mm2 na svorkovnici</t>
  </si>
  <si>
    <t>1083095915</t>
  </si>
  <si>
    <t>171</t>
  </si>
  <si>
    <t>741210001</t>
  </si>
  <si>
    <t>Montáž rozvodnice oceloplechová nebo plastová běžná do 20 kg</t>
  </si>
  <si>
    <t>-887693573</t>
  </si>
  <si>
    <t>172</t>
  </si>
  <si>
    <t>R11021</t>
  </si>
  <si>
    <t>rozvodnice nástěnná, plné dveře, IP65, 3 modul jed., vč. N/pE</t>
  </si>
  <si>
    <t>-1918344988</t>
  </si>
  <si>
    <t>173</t>
  </si>
  <si>
    <t>35889522</t>
  </si>
  <si>
    <t>svodič přepětí - výměnný modul, 400V, varistor</t>
  </si>
  <si>
    <t>1730920556</t>
  </si>
  <si>
    <t>191</t>
  </si>
  <si>
    <t>741320101</t>
  </si>
  <si>
    <t>Montáž jističů jednopólových nn do 25 A bez krytu se zapojením vodičů</t>
  </si>
  <si>
    <t>1059528352</t>
  </si>
  <si>
    <t>192</t>
  </si>
  <si>
    <t>35822114</t>
  </si>
  <si>
    <t>jistič 1-pólový 6 A vypínací charakteristika C vypínací schopnost 10 kA</t>
  </si>
  <si>
    <t>1641613163</t>
  </si>
  <si>
    <t>195</t>
  </si>
  <si>
    <t>741410063</t>
  </si>
  <si>
    <t>Montáž pospojování ochranné plášť kabelu s konstrukcí</t>
  </si>
  <si>
    <t>-877780863</t>
  </si>
  <si>
    <t>182</t>
  </si>
  <si>
    <t>741420001</t>
  </si>
  <si>
    <t>Montáž drát nebo lano hromosvodné svodové D do 10 mm s podpěrou</t>
  </si>
  <si>
    <t>1610425482</t>
  </si>
  <si>
    <t>183</t>
  </si>
  <si>
    <t>35441072</t>
  </si>
  <si>
    <t>drát D 8mm FeZn pro hromosvod</t>
  </si>
  <si>
    <t>701175295</t>
  </si>
  <si>
    <t>184</t>
  </si>
  <si>
    <t>35442270</t>
  </si>
  <si>
    <t>podpěra vedení na ploché střechy pr. 140mm, plastový zámek, výška vedení 100mm, plast s betonem, 1 kg</t>
  </si>
  <si>
    <t>-1266977501</t>
  </si>
  <si>
    <t>185</t>
  </si>
  <si>
    <t>741420021</t>
  </si>
  <si>
    <t>Montáž svorka hromosvodná se 2 šrouby</t>
  </si>
  <si>
    <t>1464374134</t>
  </si>
  <si>
    <t>186</t>
  </si>
  <si>
    <t>35441885</t>
  </si>
  <si>
    <t>svorka spojovací pro lano D 8-10mm</t>
  </si>
  <si>
    <t>1682010229</t>
  </si>
  <si>
    <t>187</t>
  </si>
  <si>
    <t>741430005</t>
  </si>
  <si>
    <t>Montáž tyč jímací délky do 3 m na stojan</t>
  </si>
  <si>
    <t>-1552718932</t>
  </si>
  <si>
    <t>188</t>
  </si>
  <si>
    <t>35441061</t>
  </si>
  <si>
    <t>tyč jímací s kovaným hrotem 2000mm FeZn</t>
  </si>
  <si>
    <t>1393691016</t>
  </si>
  <si>
    <t>189</t>
  </si>
  <si>
    <t>35442181</t>
  </si>
  <si>
    <t>stojan pro jímací tyč s rovným koncem, FeZn, s plastbetonovými podpěrami, pro jímač do 2000mm - rozpětí podpěr 350mm</t>
  </si>
  <si>
    <t>1448000623</t>
  </si>
  <si>
    <t>190</t>
  </si>
  <si>
    <t>35441860</t>
  </si>
  <si>
    <t>svorka FeZn k jímací tyči - 4 šrouby</t>
  </si>
  <si>
    <t>1983427311</t>
  </si>
  <si>
    <t>193</t>
  </si>
  <si>
    <t>741810002</t>
  </si>
  <si>
    <t>Celková prohlídka elektrického rozvodu a zařízení přes 100 000 do 500 000,- Kč</t>
  </si>
  <si>
    <t>1258999525</t>
  </si>
  <si>
    <t>178</t>
  </si>
  <si>
    <t>741910321</t>
  </si>
  <si>
    <t>Montáž rošt a lávka typová ostatní šířky do 400 mm</t>
  </si>
  <si>
    <t>1894487361</t>
  </si>
  <si>
    <t>179</t>
  </si>
  <si>
    <t>R1000291831</t>
  </si>
  <si>
    <t>35X100 ŽLAB KABELOVÝ DRÁTĚNÝ</t>
  </si>
  <si>
    <t>-1810075214</t>
  </si>
  <si>
    <t>180</t>
  </si>
  <si>
    <t>R1000292820</t>
  </si>
  <si>
    <t xml:space="preserve">35X100  ZÁVĚS STŘEDOVÝ PRO DZ</t>
  </si>
  <si>
    <t>-1071997236</t>
  </si>
  <si>
    <t>181</t>
  </si>
  <si>
    <t>R1000111788</t>
  </si>
  <si>
    <t>Závitová tyč 8 mm/1 m</t>
  </si>
  <si>
    <t>-436350045</t>
  </si>
  <si>
    <t>194</t>
  </si>
  <si>
    <t>741920245</t>
  </si>
  <si>
    <t>Ucpávka prostupu tmelem samostatného kabelu do D 21 mm stěnou tl do 100 mm požární odolnost EI 90</t>
  </si>
  <si>
    <t>1452167107</t>
  </si>
  <si>
    <t>R741210002</t>
  </si>
  <si>
    <t>Úprava rozvodnice oceloplechová RH dle schema D 1.4.1</t>
  </si>
  <si>
    <t>997464070</t>
  </si>
  <si>
    <t>RMAT0001</t>
  </si>
  <si>
    <t>rozvodnice RH - úprava+doplnění dle schema zapojení D 1.4.1</t>
  </si>
  <si>
    <t>189524473</t>
  </si>
  <si>
    <t>741310411</t>
  </si>
  <si>
    <t>Montáž spínač tří/čtyřpólový nástěnný do 16 A venkovní nebo mokré se zapojením vodičů</t>
  </si>
  <si>
    <t>1509606412</t>
  </si>
  <si>
    <t>R3530371</t>
  </si>
  <si>
    <t>Spínač trojpólový stiskací, 16 A, 400 V, IP43, nástěnný</t>
  </si>
  <si>
    <t>-239020950</t>
  </si>
  <si>
    <t>174</t>
  </si>
  <si>
    <t>741316813</t>
  </si>
  <si>
    <t>Demontáž zásuvek domovních normální prostředí do 16A zapuštěných bezšroubových se zachováním funkčnosti 2P+PE</t>
  </si>
  <si>
    <t>1146459</t>
  </si>
  <si>
    <t>741313001</t>
  </si>
  <si>
    <t>Montáž zásuvka (polo)zapuštěná bezšroubové připojení 2P+PE se zapojením vodičů</t>
  </si>
  <si>
    <t>-658569713</t>
  </si>
  <si>
    <t>742</t>
  </si>
  <si>
    <t>Elektroinstalace - slaboproud</t>
  </si>
  <si>
    <t>176</t>
  </si>
  <si>
    <t>742210121</t>
  </si>
  <si>
    <t>Montáž hlásiče automatického bodového</t>
  </si>
  <si>
    <t>-67486098</t>
  </si>
  <si>
    <t>175</t>
  </si>
  <si>
    <t>742210821</t>
  </si>
  <si>
    <t>Demontáž hlásiče automatického bodového</t>
  </si>
  <si>
    <t>907688031</t>
  </si>
  <si>
    <t>138</t>
  </si>
  <si>
    <t>218100001</t>
  </si>
  <si>
    <t>Odpojení vodičů z rozváděče nebo přístroje průřezu žíly do 2,5 mm2</t>
  </si>
  <si>
    <t>272098982</t>
  </si>
  <si>
    <t>139</t>
  </si>
  <si>
    <t>218100004</t>
  </si>
  <si>
    <t>Odpojení vodičů z rozváděče nebo přístroje průřezu žíly do 25 mm2</t>
  </si>
  <si>
    <t>-744375581</t>
  </si>
  <si>
    <t>140</t>
  </si>
  <si>
    <t>218100013</t>
  </si>
  <si>
    <t>Odpojení vodičů z rozváděče nebo přístroje průřezu žíly do 4 mm2</t>
  </si>
  <si>
    <t>-55322820</t>
  </si>
  <si>
    <t>196</t>
  </si>
  <si>
    <t>218220002</t>
  </si>
  <si>
    <t>Demontáž uzemňovacích vedení vodičů FeZn upevněného na povrchu drátem nebo lanem do průměru 10 mm</t>
  </si>
  <si>
    <t>-281349979</t>
  </si>
  <si>
    <t>46-M</t>
  </si>
  <si>
    <t>Zemní práce při extr.mont.pracích</t>
  </si>
  <si>
    <t>156</t>
  </si>
  <si>
    <t>468094112</t>
  </si>
  <si>
    <t>Vyvrtání otvorů pro elektroinstalační krabice ve stěnách z cihel hloubky přes 6 do 9 cm</t>
  </si>
  <si>
    <t>736703150</t>
  </si>
  <si>
    <t>198</t>
  </si>
  <si>
    <t>34572332</t>
  </si>
  <si>
    <t>páska stahovací kabelová 12,6x500mm</t>
  </si>
  <si>
    <t>100 kus</t>
  </si>
  <si>
    <t>40798226</t>
  </si>
  <si>
    <t>158</t>
  </si>
  <si>
    <t>468111112</t>
  </si>
  <si>
    <t>Frézování drážek pro vodiče ve stěnách z cihel do 5x5 cm</t>
  </si>
  <si>
    <t>-949919937</t>
  </si>
  <si>
    <t>SO 999 - VRN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</si>
  <si>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</si>
  <si>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</si>
  <si>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</si>
  <si>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</si>
  <si>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</si>
  <si>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</si>
  <si>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</si>
  <si>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</si>
  <si>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HZS</t>
  </si>
  <si>
    <t>Hodinové zúčtovací sazby</t>
  </si>
  <si>
    <t>HZS4132.R1</t>
  </si>
  <si>
    <t xml:space="preserve">práce autojeřábu vč. strojníka </t>
  </si>
  <si>
    <t>512</t>
  </si>
  <si>
    <t>1885863224</t>
  </si>
  <si>
    <t>stavební a montážní práce na střeše</t>
  </si>
  <si>
    <t>Vedlejší rozpočtové náklady</t>
  </si>
  <si>
    <t>VRN1</t>
  </si>
  <si>
    <t>Průzkumné, geodetické a projektové práce</t>
  </si>
  <si>
    <t>0132540.R1</t>
  </si>
  <si>
    <t>Dílenská dokumentace</t>
  </si>
  <si>
    <t>1024</t>
  </si>
  <si>
    <t>-2041646038</t>
  </si>
  <si>
    <t>VRN3</t>
  </si>
  <si>
    <t>Zařízení staveniště</t>
  </si>
  <si>
    <t>034103000</t>
  </si>
  <si>
    <t>Oplocení staveniště</t>
  </si>
  <si>
    <t>-671476017</t>
  </si>
  <si>
    <t>8,9</t>
  </si>
  <si>
    <t>035103001</t>
  </si>
  <si>
    <t>Pronájem ploch</t>
  </si>
  <si>
    <t>1553763492</t>
  </si>
  <si>
    <t>039103000</t>
  </si>
  <si>
    <t>Rozebrání, bourání a odvoz zařízení staveniště</t>
  </si>
  <si>
    <t>oub.…</t>
  </si>
  <si>
    <t>10046383</t>
  </si>
  <si>
    <t>VRN6</t>
  </si>
  <si>
    <t>Územní vlivy</t>
  </si>
  <si>
    <t>063303000</t>
  </si>
  <si>
    <t>Práce ve výškách, v hloubkách</t>
  </si>
  <si>
    <t>-1524475600</t>
  </si>
  <si>
    <t>VRN7</t>
  </si>
  <si>
    <t>Provozní vlivy</t>
  </si>
  <si>
    <t>071103000</t>
  </si>
  <si>
    <t>Provoz investora</t>
  </si>
  <si>
    <t>-1000482705</t>
  </si>
  <si>
    <t>VRN8</t>
  </si>
  <si>
    <t>Přesun stavebních kapacit</t>
  </si>
  <si>
    <t>0811030.R1</t>
  </si>
  <si>
    <t>Denní doprava pracovníků a nářadí na pracoviště</t>
  </si>
  <si>
    <t>dny</t>
  </si>
  <si>
    <t>-664010020</t>
  </si>
  <si>
    <t>2*5</t>
  </si>
  <si>
    <t>VRN9</t>
  </si>
  <si>
    <t>094103000</t>
  </si>
  <si>
    <t>Náklady na plánované vyklizení objektu</t>
  </si>
  <si>
    <t>…</t>
  </si>
  <si>
    <t>1453349092</t>
  </si>
  <si>
    <t xml:space="preserve">16    "koordinace prací a stěhování s investorem</t>
  </si>
  <si>
    <t xml:space="preserve">24    "pomoc při ručním stěhování zařízení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</si>
</sst>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6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3" borderId="6" xfId="0" applyFont="1" applyFill="1" applyBorder="1" applyAlignment="1" applyProtection="1">
      <alignment horizontal="center" vertical="center"/>
    </xf>
    <xf numFmtId="0" fontId="22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2" fillId="3" borderId="7" xfId="0" applyFont="1" applyFill="1" applyBorder="1" applyAlignment="1" applyProtection="1">
      <alignment horizontal="center" vertical="center"/>
    </xf>
    <xf numFmtId="0" fontId="22" fillId="3" borderId="7" xfId="0" applyFont="1" applyFill="1" applyBorder="1" applyAlignment="1" applyProtection="1">
      <alignment horizontal="right" vertical="center"/>
    </xf>
    <xf numFmtId="0" fontId="22" fillId="3" borderId="8" xfId="0" applyFont="1" applyFill="1" applyBorder="1" applyAlignment="1" applyProtection="1">
      <alignment horizontal="left" vertical="center"/>
    </xf>
    <xf numFmtId="0" fontId="22" fillId="3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4" fontId="24" fillId="3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3" borderId="0" xfId="0" applyFont="1" applyFill="1" applyAlignment="1" applyProtection="1">
      <alignment horizontal="left" vertical="center"/>
    </xf>
    <xf numFmtId="0" fontId="22" fillId="3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1" fillId="0" borderId="0" xfId="0" applyNumberFormat="1" applyFont="1" applyAlignment="1" applyProtection="1">
      <alignment vertical="center"/>
    </xf>
    <xf numFmtId="0" fontId="2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3" borderId="16" xfId="0" applyFont="1" applyFill="1" applyBorder="1" applyAlignment="1" applyProtection="1">
      <alignment horizontal="center" vertical="center" wrapText="1"/>
    </xf>
    <xf numFmtId="0" fontId="22" fillId="3" borderId="17" xfId="0" applyFont="1" applyFill="1" applyBorder="1" applyAlignment="1" applyProtection="1">
      <alignment horizontal="center" vertical="center" wrapText="1"/>
    </xf>
    <xf numFmtId="0" fontId="22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0" borderId="23" xfId="0" applyNumberFormat="1" applyFont="1" applyBorder="1" applyAlignment="1" applyProtection="1">
      <alignment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0" borderId="23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3" fillId="0" borderId="19" xfId="0" applyFont="1" applyBorder="1" applyAlignment="1" applyProtection="1">
      <alignment horizontal="left" vertical="center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7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S5" s="18" t="s">
        <v>6</v>
      </c>
    </row>
    <row r="6" s="1" customFormat="1" ht="36.96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9" t="s">
        <v>15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S6" s="18" t="s">
        <v>6</v>
      </c>
    </row>
    <row r="7" s="1" customFormat="1" ht="12" customHeight="1">
      <c r="B7" s="22"/>
      <c r="C7" s="23"/>
      <c r="D7" s="30" t="s">
        <v>16</v>
      </c>
      <c r="E7" s="23"/>
      <c r="F7" s="23"/>
      <c r="G7" s="23"/>
      <c r="H7" s="23"/>
      <c r="I7" s="23"/>
      <c r="J7" s="23"/>
      <c r="K7" s="27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17</v>
      </c>
      <c r="AL7" s="23"/>
      <c r="AM7" s="23"/>
      <c r="AN7" s="27" t="s">
        <v>1</v>
      </c>
      <c r="AO7" s="23"/>
      <c r="AP7" s="23"/>
      <c r="AQ7" s="23"/>
      <c r="AR7" s="21"/>
      <c r="BS7" s="18" t="s">
        <v>6</v>
      </c>
    </row>
    <row r="8" s="1" customFormat="1" ht="12" customHeight="1">
      <c r="B8" s="22"/>
      <c r="C8" s="23"/>
      <c r="D8" s="30" t="s">
        <v>18</v>
      </c>
      <c r="E8" s="23"/>
      <c r="F8" s="23"/>
      <c r="G8" s="23"/>
      <c r="H8" s="23"/>
      <c r="I8" s="23"/>
      <c r="J8" s="23"/>
      <c r="K8" s="27" t="s">
        <v>19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20</v>
      </c>
      <c r="AL8" s="23"/>
      <c r="AM8" s="23"/>
      <c r="AN8" s="27" t="s">
        <v>21</v>
      </c>
      <c r="AO8" s="23"/>
      <c r="AP8" s="23"/>
      <c r="AQ8" s="23"/>
      <c r="AR8" s="21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6</v>
      </c>
    </row>
    <row r="10" s="1" customFormat="1" ht="12" customHeight="1">
      <c r="B10" s="22"/>
      <c r="C10" s="23"/>
      <c r="D10" s="30" t="s">
        <v>22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23</v>
      </c>
      <c r="AL10" s="23"/>
      <c r="AM10" s="23"/>
      <c r="AN10" s="27" t="s">
        <v>1</v>
      </c>
      <c r="AO10" s="23"/>
      <c r="AP10" s="23"/>
      <c r="AQ10" s="23"/>
      <c r="AR10" s="21"/>
      <c r="BS10" s="18" t="s">
        <v>6</v>
      </c>
    </row>
    <row r="11" s="1" customFormat="1" ht="18.48" customHeight="1">
      <c r="B11" s="22"/>
      <c r="C11" s="23"/>
      <c r="D11" s="23"/>
      <c r="E11" s="27" t="s">
        <v>24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25</v>
      </c>
      <c r="AL11" s="23"/>
      <c r="AM11" s="23"/>
      <c r="AN11" s="27" t="s">
        <v>1</v>
      </c>
      <c r="AO11" s="23"/>
      <c r="AP11" s="23"/>
      <c r="AQ11" s="23"/>
      <c r="AR11" s="21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="1" customFormat="1" ht="12" customHeight="1">
      <c r="B13" s="22"/>
      <c r="C13" s="23"/>
      <c r="D13" s="30" t="s">
        <v>26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23</v>
      </c>
      <c r="AL13" s="23"/>
      <c r="AM13" s="23"/>
      <c r="AN13" s="27" t="s">
        <v>1</v>
      </c>
      <c r="AO13" s="23"/>
      <c r="AP13" s="23"/>
      <c r="AQ13" s="23"/>
      <c r="AR13" s="21"/>
      <c r="BS13" s="18" t="s">
        <v>6</v>
      </c>
    </row>
    <row r="14">
      <c r="B14" s="22"/>
      <c r="C14" s="23"/>
      <c r="D14" s="23"/>
      <c r="E14" s="27" t="s">
        <v>27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30" t="s">
        <v>25</v>
      </c>
      <c r="AL14" s="23"/>
      <c r="AM14" s="23"/>
      <c r="AN14" s="27" t="s">
        <v>1</v>
      </c>
      <c r="AO14" s="23"/>
      <c r="AP14" s="23"/>
      <c r="AQ14" s="23"/>
      <c r="AR14" s="21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="1" customFormat="1" ht="12" customHeight="1">
      <c r="B16" s="22"/>
      <c r="C16" s="23"/>
      <c r="D16" s="30" t="s">
        <v>28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23</v>
      </c>
      <c r="AL16" s="23"/>
      <c r="AM16" s="23"/>
      <c r="AN16" s="27" t="s">
        <v>1</v>
      </c>
      <c r="AO16" s="23"/>
      <c r="AP16" s="23"/>
      <c r="AQ16" s="23"/>
      <c r="AR16" s="21"/>
      <c r="BS16" s="18" t="s">
        <v>4</v>
      </c>
    </row>
    <row r="17" s="1" customFormat="1" ht="18.48" customHeight="1">
      <c r="B17" s="22"/>
      <c r="C17" s="23"/>
      <c r="D17" s="23"/>
      <c r="E17" s="27" t="s">
        <v>29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25</v>
      </c>
      <c r="AL17" s="23"/>
      <c r="AM17" s="23"/>
      <c r="AN17" s="27" t="s">
        <v>1</v>
      </c>
      <c r="AO17" s="23"/>
      <c r="AP17" s="23"/>
      <c r="AQ17" s="23"/>
      <c r="AR17" s="21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="1" customFormat="1" ht="12" customHeight="1">
      <c r="B19" s="22"/>
      <c r="C19" s="23"/>
      <c r="D19" s="30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23</v>
      </c>
      <c r="AL19" s="23"/>
      <c r="AM19" s="23"/>
      <c r="AN19" s="27" t="s">
        <v>1</v>
      </c>
      <c r="AO19" s="23"/>
      <c r="AP19" s="23"/>
      <c r="AQ19" s="23"/>
      <c r="AR19" s="21"/>
      <c r="BS19" s="18" t="s">
        <v>6</v>
      </c>
    </row>
    <row r="20" s="1" customFormat="1" ht="18.48" customHeight="1">
      <c r="B20" s="22"/>
      <c r="C20" s="23"/>
      <c r="D20" s="23"/>
      <c r="E20" s="27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25</v>
      </c>
      <c r="AL20" s="23"/>
      <c r="AM20" s="23"/>
      <c r="AN20" s="27" t="s">
        <v>1</v>
      </c>
      <c r="AO20" s="23"/>
      <c r="AP20" s="23"/>
      <c r="AQ20" s="23"/>
      <c r="AR20" s="21"/>
      <c r="BS20" s="18" t="s">
        <v>30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="1" customFormat="1" ht="12" customHeight="1">
      <c r="B22" s="22"/>
      <c r="C22" s="23"/>
      <c r="D22" s="30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="1" customFormat="1" ht="16.5" customHeight="1">
      <c r="B23" s="22"/>
      <c r="C23" s="23"/>
      <c r="D23" s="23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3"/>
      <c r="AP23" s="23"/>
      <c r="AQ23" s="23"/>
      <c r="AR23" s="21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="1" customFormat="1" ht="6.96" customHeight="1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3"/>
      <c r="AQ25" s="23"/>
      <c r="AR25" s="21"/>
    </row>
    <row r="26" s="1" customFormat="1" ht="14.4" customHeight="1">
      <c r="B26" s="22"/>
      <c r="C26" s="23"/>
      <c r="D26" s="33" t="s">
        <v>34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34">
        <f>ROUND(AG94,2)</f>
        <v>3478042.8900000001</v>
      </c>
      <c r="AL26" s="23"/>
      <c r="AM26" s="23"/>
      <c r="AN26" s="23"/>
      <c r="AO26" s="23"/>
      <c r="AP26" s="23"/>
      <c r="AQ26" s="23"/>
      <c r="AR26" s="21"/>
    </row>
    <row r="27" s="1" customFormat="1" ht="14.4" customHeight="1">
      <c r="B27" s="22"/>
      <c r="C27" s="23"/>
      <c r="D27" s="33" t="s">
        <v>35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34">
        <f>ROUND(AG101, 2)</f>
        <v>0</v>
      </c>
      <c r="AL27" s="34"/>
      <c r="AM27" s="34"/>
      <c r="AN27" s="34"/>
      <c r="AO27" s="34"/>
      <c r="AP27" s="23"/>
      <c r="AQ27" s="23"/>
      <c r="AR27" s="21"/>
    </row>
    <row r="28" s="2" customFormat="1" ht="6.96" customHeigh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8"/>
      <c r="BE28" s="35"/>
    </row>
    <row r="29" s="2" customFormat="1" ht="25.92" customHeight="1">
      <c r="A29" s="35"/>
      <c r="B29" s="36"/>
      <c r="C29" s="37"/>
      <c r="D29" s="39" t="s">
        <v>36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1">
        <f>ROUND(AK26 + AK27, 2)</f>
        <v>3478042.8900000001</v>
      </c>
      <c r="AL29" s="40"/>
      <c r="AM29" s="40"/>
      <c r="AN29" s="40"/>
      <c r="AO29" s="40"/>
      <c r="AP29" s="37"/>
      <c r="AQ29" s="37"/>
      <c r="AR29" s="38"/>
      <c r="BE29" s="35"/>
    </row>
    <row r="30" s="2" customFormat="1" ht="6.96" customHeight="1">
      <c r="A30" s="35"/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8"/>
      <c r="BE30" s="35"/>
    </row>
    <row r="31" s="2" customFormat="1">
      <c r="A31" s="35"/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42" t="s">
        <v>37</v>
      </c>
      <c r="M31" s="42"/>
      <c r="N31" s="42"/>
      <c r="O31" s="42"/>
      <c r="P31" s="42"/>
      <c r="Q31" s="37"/>
      <c r="R31" s="37"/>
      <c r="S31" s="37"/>
      <c r="T31" s="37"/>
      <c r="U31" s="37"/>
      <c r="V31" s="37"/>
      <c r="W31" s="42" t="s">
        <v>38</v>
      </c>
      <c r="X31" s="42"/>
      <c r="Y31" s="42"/>
      <c r="Z31" s="42"/>
      <c r="AA31" s="42"/>
      <c r="AB31" s="42"/>
      <c r="AC31" s="42"/>
      <c r="AD31" s="42"/>
      <c r="AE31" s="42"/>
      <c r="AF31" s="37"/>
      <c r="AG31" s="37"/>
      <c r="AH31" s="37"/>
      <c r="AI31" s="37"/>
      <c r="AJ31" s="37"/>
      <c r="AK31" s="42" t="s">
        <v>39</v>
      </c>
      <c r="AL31" s="42"/>
      <c r="AM31" s="42"/>
      <c r="AN31" s="42"/>
      <c r="AO31" s="42"/>
      <c r="AP31" s="37"/>
      <c r="AQ31" s="37"/>
      <c r="AR31" s="38"/>
      <c r="BE31" s="35"/>
    </row>
    <row r="32" s="3" customFormat="1" ht="14.4" customHeight="1">
      <c r="A32" s="3"/>
      <c r="B32" s="43"/>
      <c r="C32" s="44"/>
      <c r="D32" s="30" t="s">
        <v>40</v>
      </c>
      <c r="E32" s="44"/>
      <c r="F32" s="30" t="s">
        <v>41</v>
      </c>
      <c r="G32" s="44"/>
      <c r="H32" s="44"/>
      <c r="I32" s="44"/>
      <c r="J32" s="44"/>
      <c r="K32" s="44"/>
      <c r="L32" s="45">
        <v>0.20999999999999999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ROUND(AZ94 + SUM(CD101), 2)</f>
        <v>3478042.8900000001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f>ROUND(AV94 + SUM(BY101), 2)</f>
        <v>730389.01000000001</v>
      </c>
      <c r="AL32" s="44"/>
      <c r="AM32" s="44"/>
      <c r="AN32" s="44"/>
      <c r="AO32" s="44"/>
      <c r="AP32" s="44"/>
      <c r="AQ32" s="44"/>
      <c r="AR32" s="47"/>
      <c r="BE32" s="3"/>
    </row>
    <row r="33" s="3" customFormat="1" ht="14.4" customHeight="1">
      <c r="A33" s="3"/>
      <c r="B33" s="43"/>
      <c r="C33" s="44"/>
      <c r="D33" s="44"/>
      <c r="E33" s="44"/>
      <c r="F33" s="30" t="s">
        <v>42</v>
      </c>
      <c r="G33" s="44"/>
      <c r="H33" s="44"/>
      <c r="I33" s="44"/>
      <c r="J33" s="44"/>
      <c r="K33" s="44"/>
      <c r="L33" s="45">
        <v>0.14999999999999999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ROUND(BA94 + SUM(CE101),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f>ROUND(AW94 + SUM(BZ101), 2)</f>
        <v>0</v>
      </c>
      <c r="AL33" s="44"/>
      <c r="AM33" s="44"/>
      <c r="AN33" s="44"/>
      <c r="AO33" s="44"/>
      <c r="AP33" s="44"/>
      <c r="AQ33" s="44"/>
      <c r="AR33" s="47"/>
      <c r="BE33" s="3"/>
    </row>
    <row r="34" hidden="1" s="3" customFormat="1" ht="14.4" customHeight="1">
      <c r="A34" s="3"/>
      <c r="B34" s="43"/>
      <c r="C34" s="44"/>
      <c r="D34" s="44"/>
      <c r="E34" s="44"/>
      <c r="F34" s="30" t="s">
        <v>43</v>
      </c>
      <c r="G34" s="44"/>
      <c r="H34" s="44"/>
      <c r="I34" s="44"/>
      <c r="J34" s="44"/>
      <c r="K34" s="44"/>
      <c r="L34" s="45">
        <v>0.20999999999999999</v>
      </c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6">
        <f>ROUND(BB94 + SUM(CF101), 2)</f>
        <v>0</v>
      </c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6">
        <v>0</v>
      </c>
      <c r="AL34" s="44"/>
      <c r="AM34" s="44"/>
      <c r="AN34" s="44"/>
      <c r="AO34" s="44"/>
      <c r="AP34" s="44"/>
      <c r="AQ34" s="44"/>
      <c r="AR34" s="47"/>
      <c r="BE34" s="3"/>
    </row>
    <row r="35" hidden="1" s="3" customFormat="1" ht="14.4" customHeight="1">
      <c r="A35" s="3"/>
      <c r="B35" s="43"/>
      <c r="C35" s="44"/>
      <c r="D35" s="44"/>
      <c r="E35" s="44"/>
      <c r="F35" s="30" t="s">
        <v>44</v>
      </c>
      <c r="G35" s="44"/>
      <c r="H35" s="44"/>
      <c r="I35" s="44"/>
      <c r="J35" s="44"/>
      <c r="K35" s="44"/>
      <c r="L35" s="45">
        <v>0.14999999999999999</v>
      </c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6">
        <f>ROUND(BC94 + SUM(CG101), 2)</f>
        <v>0</v>
      </c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6">
        <v>0</v>
      </c>
      <c r="AL35" s="44"/>
      <c r="AM35" s="44"/>
      <c r="AN35" s="44"/>
      <c r="AO35" s="44"/>
      <c r="AP35" s="44"/>
      <c r="AQ35" s="44"/>
      <c r="AR35" s="47"/>
      <c r="BE35" s="3"/>
    </row>
    <row r="36" hidden="1" s="3" customFormat="1" ht="14.4" customHeight="1">
      <c r="A36" s="3"/>
      <c r="B36" s="43"/>
      <c r="C36" s="44"/>
      <c r="D36" s="44"/>
      <c r="E36" s="44"/>
      <c r="F36" s="30" t="s">
        <v>45</v>
      </c>
      <c r="G36" s="44"/>
      <c r="H36" s="44"/>
      <c r="I36" s="44"/>
      <c r="J36" s="44"/>
      <c r="K36" s="44"/>
      <c r="L36" s="45">
        <v>0</v>
      </c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6">
        <f>ROUND(BD94 + SUM(CH101), 2)</f>
        <v>0</v>
      </c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6">
        <v>0</v>
      </c>
      <c r="AL36" s="44"/>
      <c r="AM36" s="44"/>
      <c r="AN36" s="44"/>
      <c r="AO36" s="44"/>
      <c r="AP36" s="44"/>
      <c r="AQ36" s="44"/>
      <c r="AR36" s="47"/>
      <c r="BE36" s="3"/>
    </row>
    <row r="37" s="2" customFormat="1" ht="6.96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5"/>
    </row>
    <row r="38" s="2" customFormat="1" ht="25.92" customHeight="1">
      <c r="A38" s="35"/>
      <c r="B38" s="36"/>
      <c r="C38" s="48"/>
      <c r="D38" s="49" t="s">
        <v>46</v>
      </c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1" t="s">
        <v>47</v>
      </c>
      <c r="U38" s="50"/>
      <c r="V38" s="50"/>
      <c r="W38" s="50"/>
      <c r="X38" s="52" t="s">
        <v>48</v>
      </c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3">
        <f>SUM(AK29:AK36)</f>
        <v>4208431.9000000004</v>
      </c>
      <c r="AL38" s="50"/>
      <c r="AM38" s="50"/>
      <c r="AN38" s="50"/>
      <c r="AO38" s="54"/>
      <c r="AP38" s="48"/>
      <c r="AQ38" s="48"/>
      <c r="AR38" s="38"/>
      <c r="BE38" s="35"/>
    </row>
    <row r="39" s="2" customFormat="1" ht="6.96" customHeight="1">
      <c r="A39" s="35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8"/>
      <c r="BE39" s="35"/>
    </row>
    <row r="40" s="2" customFormat="1" ht="14.4" customHeight="1">
      <c r="A40" s="35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8"/>
      <c r="BE40" s="35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55"/>
      <c r="C49" s="56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5"/>
      <c r="B60" s="36"/>
      <c r="C60" s="37"/>
      <c r="D60" s="60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0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0" t="s">
        <v>51</v>
      </c>
      <c r="AI60" s="40"/>
      <c r="AJ60" s="40"/>
      <c r="AK60" s="40"/>
      <c r="AL60" s="40"/>
      <c r="AM60" s="60" t="s">
        <v>52</v>
      </c>
      <c r="AN60" s="40"/>
      <c r="AO60" s="40"/>
      <c r="AP60" s="37"/>
      <c r="AQ60" s="37"/>
      <c r="AR60" s="38"/>
      <c r="BE60" s="35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5"/>
      <c r="B64" s="36"/>
      <c r="C64" s="37"/>
      <c r="D64" s="57" t="s">
        <v>53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54</v>
      </c>
      <c r="AI64" s="61"/>
      <c r="AJ64" s="61"/>
      <c r="AK64" s="61"/>
      <c r="AL64" s="61"/>
      <c r="AM64" s="61"/>
      <c r="AN64" s="61"/>
      <c r="AO64" s="61"/>
      <c r="AP64" s="37"/>
      <c r="AQ64" s="37"/>
      <c r="AR64" s="38"/>
      <c r="BE64" s="35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5"/>
      <c r="B75" s="36"/>
      <c r="C75" s="37"/>
      <c r="D75" s="60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0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0" t="s">
        <v>51</v>
      </c>
      <c r="AI75" s="40"/>
      <c r="AJ75" s="40"/>
      <c r="AK75" s="40"/>
      <c r="AL75" s="40"/>
      <c r="AM75" s="60" t="s">
        <v>52</v>
      </c>
      <c r="AN75" s="40"/>
      <c r="AO75" s="40"/>
      <c r="AP75" s="37"/>
      <c r="AQ75" s="37"/>
      <c r="AR75" s="38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5"/>
    </row>
    <row r="77" s="2" customFormat="1" ht="6.96" customHeight="1">
      <c r="A77" s="35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38"/>
      <c r="BE77" s="35"/>
    </row>
    <row r="81" s="2" customFormat="1" ht="6.96" customHeight="1">
      <c r="A81" s="35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38"/>
      <c r="BE81" s="35"/>
    </row>
    <row r="82" s="2" customFormat="1" ht="24.96" customHeight="1">
      <c r="A82" s="35"/>
      <c r="B82" s="36"/>
      <c r="C82" s="24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5"/>
    </row>
    <row r="84" s="4" customFormat="1" ht="12" customHeight="1">
      <c r="A84" s="4"/>
      <c r="B84" s="66"/>
      <c r="C84" s="30" t="s">
        <v>12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ZN2023_028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14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Nový magistrát - modernizace systému chlazení a souvisejících profesí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5"/>
    </row>
    <row r="87" s="2" customFormat="1" ht="12" customHeight="1">
      <c r="A87" s="35"/>
      <c r="B87" s="36"/>
      <c r="C87" s="30" t="s">
        <v>18</v>
      </c>
      <c r="D87" s="37"/>
      <c r="E87" s="37"/>
      <c r="F87" s="37"/>
      <c r="G87" s="37"/>
      <c r="H87" s="37"/>
      <c r="I87" s="37"/>
      <c r="J87" s="37"/>
      <c r="K87" s="37"/>
      <c r="L87" s="74" t="str">
        <f>IF(K8="","",K8)</f>
        <v>Liberec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20</v>
      </c>
      <c r="AJ87" s="37"/>
      <c r="AK87" s="37"/>
      <c r="AL87" s="37"/>
      <c r="AM87" s="75" t="str">
        <f>IF(AN8= "","",AN8)</f>
        <v>15. 5. 2023</v>
      </c>
      <c r="AN87" s="75"/>
      <c r="AO87" s="37"/>
      <c r="AP87" s="37"/>
      <c r="AQ87" s="37"/>
      <c r="AR87" s="38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5"/>
    </row>
    <row r="89" s="2" customFormat="1" ht="15.15" customHeight="1">
      <c r="A89" s="35"/>
      <c r="B89" s="36"/>
      <c r="C89" s="30" t="s">
        <v>22</v>
      </c>
      <c r="D89" s="37"/>
      <c r="E89" s="37"/>
      <c r="F89" s="37"/>
      <c r="G89" s="37"/>
      <c r="H89" s="37"/>
      <c r="I89" s="37"/>
      <c r="J89" s="37"/>
      <c r="K89" s="37"/>
      <c r="L89" s="67" t="str">
        <f>IF(E11= "","",E11)</f>
        <v>Statutární město Liberec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28</v>
      </c>
      <c r="AJ89" s="37"/>
      <c r="AK89" s="37"/>
      <c r="AL89" s="37"/>
      <c r="AM89" s="76" t="str">
        <f>IF(E17="","",E17)</f>
        <v>Projektový atelier DAVID</v>
      </c>
      <c r="AN89" s="67"/>
      <c r="AO89" s="67"/>
      <c r="AP89" s="67"/>
      <c r="AQ89" s="37"/>
      <c r="AR89" s="38"/>
      <c r="AS89" s="77" t="s">
        <v>56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5"/>
    </row>
    <row r="90" s="2" customFormat="1" ht="25.65" customHeight="1">
      <c r="A90" s="35"/>
      <c r="B90" s="36"/>
      <c r="C90" s="30" t="s">
        <v>26</v>
      </c>
      <c r="D90" s="37"/>
      <c r="E90" s="37"/>
      <c r="F90" s="37"/>
      <c r="G90" s="37"/>
      <c r="H90" s="37"/>
      <c r="I90" s="37"/>
      <c r="J90" s="37"/>
      <c r="K90" s="37"/>
      <c r="L90" s="67" t="str">
        <f>IF(E14="","",E14)</f>
        <v xml:space="preserve"> </v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31</v>
      </c>
      <c r="AJ90" s="37"/>
      <c r="AK90" s="37"/>
      <c r="AL90" s="37"/>
      <c r="AM90" s="76" t="str">
        <f>IF(E20="","",E20)</f>
        <v>Projektový atelier DAVID - Bc. Kosáková</v>
      </c>
      <c r="AN90" s="67"/>
      <c r="AO90" s="67"/>
      <c r="AP90" s="67"/>
      <c r="AQ90" s="37"/>
      <c r="AR90" s="38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5"/>
    </row>
    <row r="92" s="2" customFormat="1" ht="29.28" customHeight="1">
      <c r="A92" s="35"/>
      <c r="B92" s="36"/>
      <c r="C92" s="89" t="s">
        <v>57</v>
      </c>
      <c r="D92" s="90"/>
      <c r="E92" s="90"/>
      <c r="F92" s="90"/>
      <c r="G92" s="90"/>
      <c r="H92" s="91"/>
      <c r="I92" s="92" t="s">
        <v>58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59</v>
      </c>
      <c r="AH92" s="90"/>
      <c r="AI92" s="90"/>
      <c r="AJ92" s="90"/>
      <c r="AK92" s="90"/>
      <c r="AL92" s="90"/>
      <c r="AM92" s="90"/>
      <c r="AN92" s="92" t="s">
        <v>60</v>
      </c>
      <c r="AO92" s="90"/>
      <c r="AP92" s="94"/>
      <c r="AQ92" s="95" t="s">
        <v>61</v>
      </c>
      <c r="AR92" s="38"/>
      <c r="AS92" s="96" t="s">
        <v>62</v>
      </c>
      <c r="AT92" s="97" t="s">
        <v>63</v>
      </c>
      <c r="AU92" s="97" t="s">
        <v>64</v>
      </c>
      <c r="AV92" s="97" t="s">
        <v>65</v>
      </c>
      <c r="AW92" s="97" t="s">
        <v>66</v>
      </c>
      <c r="AX92" s="97" t="s">
        <v>67</v>
      </c>
      <c r="AY92" s="97" t="s">
        <v>68</v>
      </c>
      <c r="AZ92" s="97" t="s">
        <v>69</v>
      </c>
      <c r="BA92" s="97" t="s">
        <v>70</v>
      </c>
      <c r="BB92" s="97" t="s">
        <v>71</v>
      </c>
      <c r="BC92" s="97" t="s">
        <v>72</v>
      </c>
      <c r="BD92" s="98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5"/>
    </row>
    <row r="94" s="6" customFormat="1" ht="32.4" customHeight="1">
      <c r="A94" s="6"/>
      <c r="B94" s="102"/>
      <c r="C94" s="103" t="s">
        <v>74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ROUND(SUM(AG95:AG99),2)</f>
        <v>3478042.8900000001</v>
      </c>
      <c r="AH94" s="105"/>
      <c r="AI94" s="105"/>
      <c r="AJ94" s="105"/>
      <c r="AK94" s="105"/>
      <c r="AL94" s="105"/>
      <c r="AM94" s="105"/>
      <c r="AN94" s="106">
        <f>SUM(AG94,AT94)</f>
        <v>4208431.9000000004</v>
      </c>
      <c r="AO94" s="106"/>
      <c r="AP94" s="106"/>
      <c r="AQ94" s="107" t="s">
        <v>1</v>
      </c>
      <c r="AR94" s="108"/>
      <c r="AS94" s="109">
        <f>ROUND(SUM(AS95:AS99),2)</f>
        <v>0</v>
      </c>
      <c r="AT94" s="110">
        <f>ROUND(SUM(AV94:AW94),2)</f>
        <v>730389.01000000001</v>
      </c>
      <c r="AU94" s="111">
        <f>ROUND(SUM(AU95:AU99),5)</f>
        <v>536.83055000000002</v>
      </c>
      <c r="AV94" s="110">
        <f>ROUND(AZ94*L32,2)</f>
        <v>730389.01000000001</v>
      </c>
      <c r="AW94" s="110">
        <f>ROUND(BA94*L33,2)</f>
        <v>0</v>
      </c>
      <c r="AX94" s="110">
        <f>ROUND(BB94*L32,2)</f>
        <v>0</v>
      </c>
      <c r="AY94" s="110">
        <f>ROUND(BC94*L33,2)</f>
        <v>0</v>
      </c>
      <c r="AZ94" s="110">
        <f>ROUND(SUM(AZ95:AZ99),2)</f>
        <v>3478042.8900000001</v>
      </c>
      <c r="BA94" s="110">
        <f>ROUND(SUM(BA95:BA99),2)</f>
        <v>0</v>
      </c>
      <c r="BB94" s="110">
        <f>ROUND(SUM(BB95:BB99),2)</f>
        <v>0</v>
      </c>
      <c r="BC94" s="110">
        <f>ROUND(SUM(BC95:BC99),2)</f>
        <v>0</v>
      </c>
      <c r="BD94" s="112">
        <f>ROUND(SUM(BD95:BD99),2)</f>
        <v>0</v>
      </c>
      <c r="BE94" s="6"/>
      <c r="BS94" s="113" t="s">
        <v>75</v>
      </c>
      <c r="BT94" s="113" t="s">
        <v>76</v>
      </c>
      <c r="BU94" s="114" t="s">
        <v>77</v>
      </c>
      <c r="BV94" s="113" t="s">
        <v>78</v>
      </c>
      <c r="BW94" s="113" t="s">
        <v>5</v>
      </c>
      <c r="BX94" s="113" t="s">
        <v>79</v>
      </c>
      <c r="CL94" s="113" t="s">
        <v>1</v>
      </c>
    </row>
    <row r="95" s="7" customFormat="1" ht="24.75" customHeight="1">
      <c r="A95" s="115" t="s">
        <v>80</v>
      </c>
      <c r="B95" s="116"/>
      <c r="C95" s="117"/>
      <c r="D95" s="118" t="s">
        <v>81</v>
      </c>
      <c r="E95" s="118"/>
      <c r="F95" s="118"/>
      <c r="G95" s="118"/>
      <c r="H95" s="118"/>
      <c r="I95" s="119"/>
      <c r="J95" s="118" t="s">
        <v>82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'SO 701_01 - Stavební část'!J32</f>
        <v>357097.03999999998</v>
      </c>
      <c r="AH95" s="119"/>
      <c r="AI95" s="119"/>
      <c r="AJ95" s="119"/>
      <c r="AK95" s="119"/>
      <c r="AL95" s="119"/>
      <c r="AM95" s="119"/>
      <c r="AN95" s="120">
        <f>SUM(AG95,AT95)</f>
        <v>432087.41999999998</v>
      </c>
      <c r="AO95" s="119"/>
      <c r="AP95" s="119"/>
      <c r="AQ95" s="121" t="s">
        <v>83</v>
      </c>
      <c r="AR95" s="122"/>
      <c r="AS95" s="123">
        <v>0</v>
      </c>
      <c r="AT95" s="124">
        <f>ROUND(SUM(AV95:AW95),2)</f>
        <v>74990.380000000005</v>
      </c>
      <c r="AU95" s="125">
        <f>'SO 701_01 - Stavební část'!P141</f>
        <v>400.94100100000003</v>
      </c>
      <c r="AV95" s="124">
        <f>'SO 701_01 - Stavební část'!J35</f>
        <v>74990.380000000005</v>
      </c>
      <c r="AW95" s="124">
        <f>'SO 701_01 - Stavební část'!J36</f>
        <v>0</v>
      </c>
      <c r="AX95" s="124">
        <f>'SO 701_01 - Stavební část'!J37</f>
        <v>0</v>
      </c>
      <c r="AY95" s="124">
        <f>'SO 701_01 - Stavební část'!J38</f>
        <v>0</v>
      </c>
      <c r="AZ95" s="124">
        <f>'SO 701_01 - Stavební část'!F35</f>
        <v>357097.03999999998</v>
      </c>
      <c r="BA95" s="124">
        <f>'SO 701_01 - Stavební část'!F36</f>
        <v>0</v>
      </c>
      <c r="BB95" s="124">
        <f>'SO 701_01 - Stavební část'!F37</f>
        <v>0</v>
      </c>
      <c r="BC95" s="124">
        <f>'SO 701_01 - Stavební část'!F38</f>
        <v>0</v>
      </c>
      <c r="BD95" s="126">
        <f>'SO 701_01 - Stavební část'!F39</f>
        <v>0</v>
      </c>
      <c r="BE95" s="7"/>
      <c r="BT95" s="127" t="s">
        <v>84</v>
      </c>
      <c r="BV95" s="127" t="s">
        <v>78</v>
      </c>
      <c r="BW95" s="127" t="s">
        <v>85</v>
      </c>
      <c r="BX95" s="127" t="s">
        <v>5</v>
      </c>
      <c r="CL95" s="127" t="s">
        <v>1</v>
      </c>
      <c r="CM95" s="127" t="s">
        <v>86</v>
      </c>
    </row>
    <row r="96" s="7" customFormat="1" ht="24.75" customHeight="1">
      <c r="A96" s="115" t="s">
        <v>80</v>
      </c>
      <c r="B96" s="116"/>
      <c r="C96" s="117"/>
      <c r="D96" s="118" t="s">
        <v>87</v>
      </c>
      <c r="E96" s="118"/>
      <c r="F96" s="118"/>
      <c r="G96" s="118"/>
      <c r="H96" s="118"/>
      <c r="I96" s="119"/>
      <c r="J96" s="118" t="s">
        <v>88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'SO 701_02 - Chlazení'!J32</f>
        <v>2899340</v>
      </c>
      <c r="AH96" s="119"/>
      <c r="AI96" s="119"/>
      <c r="AJ96" s="119"/>
      <c r="AK96" s="119"/>
      <c r="AL96" s="119"/>
      <c r="AM96" s="119"/>
      <c r="AN96" s="120">
        <f>SUM(AG96,AT96)</f>
        <v>3508201.3999999999</v>
      </c>
      <c r="AO96" s="119"/>
      <c r="AP96" s="119"/>
      <c r="AQ96" s="121" t="s">
        <v>83</v>
      </c>
      <c r="AR96" s="122"/>
      <c r="AS96" s="123">
        <v>0</v>
      </c>
      <c r="AT96" s="124">
        <f>ROUND(SUM(AV96:AW96),2)</f>
        <v>608861.40000000002</v>
      </c>
      <c r="AU96" s="125">
        <f>'SO 701_02 - Chlazení'!P122</f>
        <v>0</v>
      </c>
      <c r="AV96" s="124">
        <f>'SO 701_02 - Chlazení'!J35</f>
        <v>608861.40000000002</v>
      </c>
      <c r="AW96" s="124">
        <f>'SO 701_02 - Chlazení'!J36</f>
        <v>0</v>
      </c>
      <c r="AX96" s="124">
        <f>'SO 701_02 - Chlazení'!J37</f>
        <v>0</v>
      </c>
      <c r="AY96" s="124">
        <f>'SO 701_02 - Chlazení'!J38</f>
        <v>0</v>
      </c>
      <c r="AZ96" s="124">
        <f>'SO 701_02 - Chlazení'!F35</f>
        <v>2899340</v>
      </c>
      <c r="BA96" s="124">
        <f>'SO 701_02 - Chlazení'!F36</f>
        <v>0</v>
      </c>
      <c r="BB96" s="124">
        <f>'SO 701_02 - Chlazení'!F37</f>
        <v>0</v>
      </c>
      <c r="BC96" s="124">
        <f>'SO 701_02 - Chlazení'!F38</f>
        <v>0</v>
      </c>
      <c r="BD96" s="126">
        <f>'SO 701_02 - Chlazení'!F39</f>
        <v>0</v>
      </c>
      <c r="BE96" s="7"/>
      <c r="BT96" s="127" t="s">
        <v>84</v>
      </c>
      <c r="BV96" s="127" t="s">
        <v>78</v>
      </c>
      <c r="BW96" s="127" t="s">
        <v>89</v>
      </c>
      <c r="BX96" s="127" t="s">
        <v>5</v>
      </c>
      <c r="CL96" s="127" t="s">
        <v>1</v>
      </c>
      <c r="CM96" s="127" t="s">
        <v>86</v>
      </c>
    </row>
    <row r="97" s="7" customFormat="1" ht="24.75" customHeight="1">
      <c r="A97" s="115" t="s">
        <v>80</v>
      </c>
      <c r="B97" s="116"/>
      <c r="C97" s="117"/>
      <c r="D97" s="118" t="s">
        <v>90</v>
      </c>
      <c r="E97" s="118"/>
      <c r="F97" s="118"/>
      <c r="G97" s="118"/>
      <c r="H97" s="118"/>
      <c r="I97" s="119"/>
      <c r="J97" s="118" t="s">
        <v>91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20">
        <f>'SO 701_03 - Rozvody ZTI'!J32</f>
        <v>19467.040000000001</v>
      </c>
      <c r="AH97" s="119"/>
      <c r="AI97" s="119"/>
      <c r="AJ97" s="119"/>
      <c r="AK97" s="119"/>
      <c r="AL97" s="119"/>
      <c r="AM97" s="119"/>
      <c r="AN97" s="120">
        <f>SUM(AG97,AT97)</f>
        <v>23555.120000000003</v>
      </c>
      <c r="AO97" s="119"/>
      <c r="AP97" s="119"/>
      <c r="AQ97" s="121" t="s">
        <v>83</v>
      </c>
      <c r="AR97" s="122"/>
      <c r="AS97" s="123">
        <v>0</v>
      </c>
      <c r="AT97" s="124">
        <f>ROUND(SUM(AV97:AW97),2)</f>
        <v>4088.0799999999999</v>
      </c>
      <c r="AU97" s="125">
        <f>'SO 701_03 - Rozvody ZTI'!P125</f>
        <v>20.701544000000002</v>
      </c>
      <c r="AV97" s="124">
        <f>'SO 701_03 - Rozvody ZTI'!J35</f>
        <v>4088.0799999999999</v>
      </c>
      <c r="AW97" s="124">
        <f>'SO 701_03 - Rozvody ZTI'!J36</f>
        <v>0</v>
      </c>
      <c r="AX97" s="124">
        <f>'SO 701_03 - Rozvody ZTI'!J37</f>
        <v>0</v>
      </c>
      <c r="AY97" s="124">
        <f>'SO 701_03 - Rozvody ZTI'!J38</f>
        <v>0</v>
      </c>
      <c r="AZ97" s="124">
        <f>'SO 701_03 - Rozvody ZTI'!F35</f>
        <v>19467.040000000001</v>
      </c>
      <c r="BA97" s="124">
        <f>'SO 701_03 - Rozvody ZTI'!F36</f>
        <v>0</v>
      </c>
      <c r="BB97" s="124">
        <f>'SO 701_03 - Rozvody ZTI'!F37</f>
        <v>0</v>
      </c>
      <c r="BC97" s="124">
        <f>'SO 701_03 - Rozvody ZTI'!F38</f>
        <v>0</v>
      </c>
      <c r="BD97" s="126">
        <f>'SO 701_03 - Rozvody ZTI'!F39</f>
        <v>0</v>
      </c>
      <c r="BE97" s="7"/>
      <c r="BT97" s="127" t="s">
        <v>84</v>
      </c>
      <c r="BV97" s="127" t="s">
        <v>78</v>
      </c>
      <c r="BW97" s="127" t="s">
        <v>92</v>
      </c>
      <c r="BX97" s="127" t="s">
        <v>5</v>
      </c>
      <c r="CL97" s="127" t="s">
        <v>1</v>
      </c>
      <c r="CM97" s="127" t="s">
        <v>86</v>
      </c>
    </row>
    <row r="98" s="7" customFormat="1" ht="24.75" customHeight="1">
      <c r="A98" s="115" t="s">
        <v>80</v>
      </c>
      <c r="B98" s="116"/>
      <c r="C98" s="117"/>
      <c r="D98" s="118" t="s">
        <v>93</v>
      </c>
      <c r="E98" s="118"/>
      <c r="F98" s="118"/>
      <c r="G98" s="118"/>
      <c r="H98" s="118"/>
      <c r="I98" s="119"/>
      <c r="J98" s="118" t="s">
        <v>94</v>
      </c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20">
        <f>'SO 701_04 - Elektroinstalace'!J32</f>
        <v>117947.81</v>
      </c>
      <c r="AH98" s="119"/>
      <c r="AI98" s="119"/>
      <c r="AJ98" s="119"/>
      <c r="AK98" s="119"/>
      <c r="AL98" s="119"/>
      <c r="AM98" s="119"/>
      <c r="AN98" s="120">
        <f>SUM(AG98,AT98)</f>
        <v>142716.85000000001</v>
      </c>
      <c r="AO98" s="119"/>
      <c r="AP98" s="119"/>
      <c r="AQ98" s="121" t="s">
        <v>83</v>
      </c>
      <c r="AR98" s="122"/>
      <c r="AS98" s="123">
        <v>0</v>
      </c>
      <c r="AT98" s="124">
        <f>ROUND(SUM(AV98:AW98),2)</f>
        <v>24769.040000000001</v>
      </c>
      <c r="AU98" s="125">
        <f>'SO 701_04 - Elektroinstalace'!P126</f>
        <v>103.18799999999999</v>
      </c>
      <c r="AV98" s="124">
        <f>'SO 701_04 - Elektroinstalace'!J35</f>
        <v>24769.040000000001</v>
      </c>
      <c r="AW98" s="124">
        <f>'SO 701_04 - Elektroinstalace'!J36</f>
        <v>0</v>
      </c>
      <c r="AX98" s="124">
        <f>'SO 701_04 - Elektroinstalace'!J37</f>
        <v>0</v>
      </c>
      <c r="AY98" s="124">
        <f>'SO 701_04 - Elektroinstalace'!J38</f>
        <v>0</v>
      </c>
      <c r="AZ98" s="124">
        <f>'SO 701_04 - Elektroinstalace'!F35</f>
        <v>117947.81</v>
      </c>
      <c r="BA98" s="124">
        <f>'SO 701_04 - Elektroinstalace'!F36</f>
        <v>0</v>
      </c>
      <c r="BB98" s="124">
        <f>'SO 701_04 - Elektroinstalace'!F37</f>
        <v>0</v>
      </c>
      <c r="BC98" s="124">
        <f>'SO 701_04 - Elektroinstalace'!F38</f>
        <v>0</v>
      </c>
      <c r="BD98" s="126">
        <f>'SO 701_04 - Elektroinstalace'!F39</f>
        <v>0</v>
      </c>
      <c r="BE98" s="7"/>
      <c r="BT98" s="127" t="s">
        <v>84</v>
      </c>
      <c r="BV98" s="127" t="s">
        <v>78</v>
      </c>
      <c r="BW98" s="127" t="s">
        <v>95</v>
      </c>
      <c r="BX98" s="127" t="s">
        <v>5</v>
      </c>
      <c r="CL98" s="127" t="s">
        <v>1</v>
      </c>
      <c r="CM98" s="127" t="s">
        <v>86</v>
      </c>
    </row>
    <row r="99" s="7" customFormat="1" ht="16.5" customHeight="1">
      <c r="A99" s="115" t="s">
        <v>80</v>
      </c>
      <c r="B99" s="116"/>
      <c r="C99" s="117"/>
      <c r="D99" s="118" t="s">
        <v>96</v>
      </c>
      <c r="E99" s="118"/>
      <c r="F99" s="118"/>
      <c r="G99" s="118"/>
      <c r="H99" s="118"/>
      <c r="I99" s="119"/>
      <c r="J99" s="118" t="s">
        <v>97</v>
      </c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20">
        <f>'SO 999 - VRN'!J32</f>
        <v>84191</v>
      </c>
      <c r="AH99" s="119"/>
      <c r="AI99" s="119"/>
      <c r="AJ99" s="119"/>
      <c r="AK99" s="119"/>
      <c r="AL99" s="119"/>
      <c r="AM99" s="119"/>
      <c r="AN99" s="120">
        <f>SUM(AG99,AT99)</f>
        <v>101871.11</v>
      </c>
      <c r="AO99" s="119"/>
      <c r="AP99" s="119"/>
      <c r="AQ99" s="121" t="s">
        <v>83</v>
      </c>
      <c r="AR99" s="122"/>
      <c r="AS99" s="128">
        <v>0</v>
      </c>
      <c r="AT99" s="129">
        <f>ROUND(SUM(AV99:AW99),2)</f>
        <v>17680.110000000001</v>
      </c>
      <c r="AU99" s="130">
        <f>'SO 999 - VRN'!P128</f>
        <v>12</v>
      </c>
      <c r="AV99" s="129">
        <f>'SO 999 - VRN'!J35</f>
        <v>17680.110000000001</v>
      </c>
      <c r="AW99" s="129">
        <f>'SO 999 - VRN'!J36</f>
        <v>0</v>
      </c>
      <c r="AX99" s="129">
        <f>'SO 999 - VRN'!J37</f>
        <v>0</v>
      </c>
      <c r="AY99" s="129">
        <f>'SO 999 - VRN'!J38</f>
        <v>0</v>
      </c>
      <c r="AZ99" s="129">
        <f>'SO 999 - VRN'!F35</f>
        <v>84191</v>
      </c>
      <c r="BA99" s="129">
        <f>'SO 999 - VRN'!F36</f>
        <v>0</v>
      </c>
      <c r="BB99" s="129">
        <f>'SO 999 - VRN'!F37</f>
        <v>0</v>
      </c>
      <c r="BC99" s="129">
        <f>'SO 999 - VRN'!F38</f>
        <v>0</v>
      </c>
      <c r="BD99" s="131">
        <f>'SO 999 - VRN'!F39</f>
        <v>0</v>
      </c>
      <c r="BE99" s="7"/>
      <c r="BT99" s="127" t="s">
        <v>84</v>
      </c>
      <c r="BV99" s="127" t="s">
        <v>78</v>
      </c>
      <c r="BW99" s="127" t="s">
        <v>98</v>
      </c>
      <c r="BX99" s="127" t="s">
        <v>5</v>
      </c>
      <c r="CL99" s="127" t="s">
        <v>1</v>
      </c>
      <c r="CM99" s="127" t="s">
        <v>86</v>
      </c>
    </row>
    <row r="100">
      <c r="B100" s="22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1"/>
    </row>
    <row r="101" s="2" customFormat="1" ht="30" customHeight="1">
      <c r="A101" s="35"/>
      <c r="B101" s="36"/>
      <c r="C101" s="103" t="s">
        <v>99</v>
      </c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106">
        <v>0</v>
      </c>
      <c r="AH101" s="106"/>
      <c r="AI101" s="106"/>
      <c r="AJ101" s="106"/>
      <c r="AK101" s="106"/>
      <c r="AL101" s="106"/>
      <c r="AM101" s="106"/>
      <c r="AN101" s="106">
        <v>0</v>
      </c>
      <c r="AO101" s="106"/>
      <c r="AP101" s="106"/>
      <c r="AQ101" s="132"/>
      <c r="AR101" s="38"/>
      <c r="AS101" s="96" t="s">
        <v>100</v>
      </c>
      <c r="AT101" s="97" t="s">
        <v>101</v>
      </c>
      <c r="AU101" s="97" t="s">
        <v>40</v>
      </c>
      <c r="AV101" s="98" t="s">
        <v>63</v>
      </c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="2" customFormat="1" ht="10.8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8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  <row r="103" s="2" customFormat="1" ht="30" customHeight="1">
      <c r="A103" s="35"/>
      <c r="B103" s="36"/>
      <c r="C103" s="133" t="s">
        <v>102</v>
      </c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5">
        <f>ROUND(AG94 + AG101, 2)</f>
        <v>3478042.8900000001</v>
      </c>
      <c r="AH103" s="135"/>
      <c r="AI103" s="135"/>
      <c r="AJ103" s="135"/>
      <c r="AK103" s="135"/>
      <c r="AL103" s="135"/>
      <c r="AM103" s="135"/>
      <c r="AN103" s="135">
        <f>ROUND(AN94 + AN101, 2)</f>
        <v>4208431.9000000004</v>
      </c>
      <c r="AO103" s="135"/>
      <c r="AP103" s="135"/>
      <c r="AQ103" s="134"/>
      <c r="AR103" s="38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="2" customFormat="1" ht="6.96" customHeight="1">
      <c r="A104" s="35"/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3"/>
      <c r="S104" s="63"/>
      <c r="T104" s="63"/>
      <c r="U104" s="63"/>
      <c r="V104" s="63"/>
      <c r="W104" s="63"/>
      <c r="X104" s="63"/>
      <c r="Y104" s="63"/>
      <c r="Z104" s="63"/>
      <c r="AA104" s="63"/>
      <c r="AB104" s="63"/>
      <c r="AC104" s="63"/>
      <c r="AD104" s="63"/>
      <c r="AE104" s="63"/>
      <c r="AF104" s="63"/>
      <c r="AG104" s="63"/>
      <c r="AH104" s="63"/>
      <c r="AI104" s="63"/>
      <c r="AJ104" s="63"/>
      <c r="AK104" s="63"/>
      <c r="AL104" s="63"/>
      <c r="AM104" s="63"/>
      <c r="AN104" s="63"/>
      <c r="AO104" s="63"/>
      <c r="AP104" s="63"/>
      <c r="AQ104" s="63"/>
      <c r="AR104" s="38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</sheetData>
  <sheetProtection sheet="1" formatColumns="0" formatRows="0" objects="1" scenarios="1" spinCount="100000" saltValue="2EUjt6vjjeJrJl4ns1XB2lRrW2xPibpnYEw9N8dtHCTTJk7nYk14DjTrUFdzCqRMbdUYwbmaCbwvJoUbUHFM/g==" hashValue="pbKJKxVeiMPQEAEVTtX2j497XeuX7BIEH8MFFMkvL0PFC6/dEi0p1wJV5E0RACmRIf6JtU2pGKSBDE3KYHxb7Q==" algorithmName="SHA-512" password="CC35"/>
  <mergeCells count="62">
    <mergeCell ref="L85:AJ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D96:H96"/>
    <mergeCell ref="J96:AF96"/>
    <mergeCell ref="AG96:AM96"/>
    <mergeCell ref="J97:AF97"/>
    <mergeCell ref="AN97:AP97"/>
    <mergeCell ref="D97:H97"/>
    <mergeCell ref="AG97:AM97"/>
    <mergeCell ref="AG98:AM98"/>
    <mergeCell ref="AN98:AP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AG101:AM101"/>
    <mergeCell ref="AN101:AP101"/>
    <mergeCell ref="AG103:AM103"/>
    <mergeCell ref="AN103:AP103"/>
    <mergeCell ref="K5:AJ5"/>
    <mergeCell ref="K6:AJ6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W32:AE32"/>
    <mergeCell ref="L32:P32"/>
    <mergeCell ref="L33:P33"/>
    <mergeCell ref="AK33:AO33"/>
    <mergeCell ref="W33:AE33"/>
    <mergeCell ref="W34:AE34"/>
    <mergeCell ref="AK34:AO34"/>
    <mergeCell ref="L34:P34"/>
    <mergeCell ref="L35:P35"/>
    <mergeCell ref="W35:AE35"/>
    <mergeCell ref="AK35:AO35"/>
    <mergeCell ref="L36:P36"/>
    <mergeCell ref="W36:AE36"/>
    <mergeCell ref="AK36:AO36"/>
    <mergeCell ref="AK38:AO38"/>
    <mergeCell ref="X38:AB38"/>
    <mergeCell ref="AR2:BE2"/>
  </mergeCells>
  <hyperlinks>
    <hyperlink ref="A95" location="'SO 701_01 - Stavební část'!C2" display="/"/>
    <hyperlink ref="A96" location="'SO 701_02 - Chlazení'!C2" display="/"/>
    <hyperlink ref="A97" location="'SO 701_03 - Rozvody ZTI'!C2" display="/"/>
    <hyperlink ref="A98" location="'SO 701_04 - Elektroinstalace'!C2" display="/"/>
    <hyperlink ref="A99" location="'SO 999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1"/>
      <c r="AT3" s="18" t="s">
        <v>86</v>
      </c>
    </row>
    <row r="4" s="1" customFormat="1" ht="24.96" customHeight="1">
      <c r="B4" s="21"/>
      <c r="D4" s="138" t="s">
        <v>103</v>
      </c>
      <c r="L4" s="21"/>
      <c r="M4" s="139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0" t="s">
        <v>14</v>
      </c>
      <c r="L6" s="21"/>
    </row>
    <row r="7" s="1" customFormat="1" ht="26.25" customHeight="1">
      <c r="B7" s="21"/>
      <c r="E7" s="141" t="str">
        <f>'Rekapitulace stavby'!K6</f>
        <v>Nový magistrát - modernizace systému chlazení a souvisejících profesí</v>
      </c>
      <c r="F7" s="140"/>
      <c r="G7" s="140"/>
      <c r="H7" s="140"/>
      <c r="L7" s="21"/>
    </row>
    <row r="8" s="2" customFormat="1" ht="12" customHeight="1">
      <c r="A8" s="35"/>
      <c r="B8" s="38"/>
      <c r="C8" s="35"/>
      <c r="D8" s="140" t="s">
        <v>104</v>
      </c>
      <c r="E8" s="35"/>
      <c r="F8" s="35"/>
      <c r="G8" s="35"/>
      <c r="H8" s="35"/>
      <c r="I8" s="35"/>
      <c r="J8" s="35"/>
      <c r="K8" s="35"/>
      <c r="L8" s="59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8"/>
      <c r="C9" s="35"/>
      <c r="D9" s="35"/>
      <c r="E9" s="142" t="s">
        <v>105</v>
      </c>
      <c r="F9" s="35"/>
      <c r="G9" s="35"/>
      <c r="H9" s="35"/>
      <c r="I9" s="35"/>
      <c r="J9" s="35"/>
      <c r="K9" s="35"/>
      <c r="L9" s="59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9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8"/>
      <c r="C11" s="35"/>
      <c r="D11" s="140" t="s">
        <v>16</v>
      </c>
      <c r="E11" s="35"/>
      <c r="F11" s="143" t="s">
        <v>1</v>
      </c>
      <c r="G11" s="35"/>
      <c r="H11" s="35"/>
      <c r="I11" s="140" t="s">
        <v>17</v>
      </c>
      <c r="J11" s="143" t="s">
        <v>1</v>
      </c>
      <c r="K11" s="35"/>
      <c r="L11" s="59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8"/>
      <c r="C12" s="35"/>
      <c r="D12" s="140" t="s">
        <v>18</v>
      </c>
      <c r="E12" s="35"/>
      <c r="F12" s="143" t="s">
        <v>19</v>
      </c>
      <c r="G12" s="35"/>
      <c r="H12" s="35"/>
      <c r="I12" s="140" t="s">
        <v>20</v>
      </c>
      <c r="J12" s="144" t="str">
        <f>'Rekapitulace stavby'!AN8</f>
        <v>15. 5. 2023</v>
      </c>
      <c r="K12" s="35"/>
      <c r="L12" s="59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9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8"/>
      <c r="C14" s="35"/>
      <c r="D14" s="140" t="s">
        <v>22</v>
      </c>
      <c r="E14" s="35"/>
      <c r="F14" s="35"/>
      <c r="G14" s="35"/>
      <c r="H14" s="35"/>
      <c r="I14" s="140" t="s">
        <v>23</v>
      </c>
      <c r="J14" s="143" t="s">
        <v>1</v>
      </c>
      <c r="K14" s="35"/>
      <c r="L14" s="59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8"/>
      <c r="C15" s="35"/>
      <c r="D15" s="35"/>
      <c r="E15" s="143" t="s">
        <v>24</v>
      </c>
      <c r="F15" s="35"/>
      <c r="G15" s="35"/>
      <c r="H15" s="35"/>
      <c r="I15" s="140" t="s">
        <v>25</v>
      </c>
      <c r="J15" s="143" t="s">
        <v>1</v>
      </c>
      <c r="K15" s="35"/>
      <c r="L15" s="59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9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8"/>
      <c r="C17" s="35"/>
      <c r="D17" s="140" t="s">
        <v>26</v>
      </c>
      <c r="E17" s="35"/>
      <c r="F17" s="35"/>
      <c r="G17" s="35"/>
      <c r="H17" s="35"/>
      <c r="I17" s="140" t="s">
        <v>23</v>
      </c>
      <c r="J17" s="143" t="str">
        <f>'Rekapitulace stavby'!AN13</f>
        <v/>
      </c>
      <c r="K17" s="35"/>
      <c r="L17" s="59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8"/>
      <c r="C18" s="35"/>
      <c r="D18" s="35"/>
      <c r="E18" s="143" t="str">
        <f>'Rekapitulace stavby'!E14</f>
        <v xml:space="preserve"> </v>
      </c>
      <c r="F18" s="143"/>
      <c r="G18" s="143"/>
      <c r="H18" s="143"/>
      <c r="I18" s="140" t="s">
        <v>25</v>
      </c>
      <c r="J18" s="143" t="str">
        <f>'Rekapitulace stavby'!AN14</f>
        <v/>
      </c>
      <c r="K18" s="35"/>
      <c r="L18" s="59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9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8"/>
      <c r="C20" s="35"/>
      <c r="D20" s="140" t="s">
        <v>28</v>
      </c>
      <c r="E20" s="35"/>
      <c r="F20" s="35"/>
      <c r="G20" s="35"/>
      <c r="H20" s="35"/>
      <c r="I20" s="140" t="s">
        <v>23</v>
      </c>
      <c r="J20" s="143" t="s">
        <v>1</v>
      </c>
      <c r="K20" s="35"/>
      <c r="L20" s="59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8"/>
      <c r="C21" s="35"/>
      <c r="D21" s="35"/>
      <c r="E21" s="143" t="s">
        <v>29</v>
      </c>
      <c r="F21" s="35"/>
      <c r="G21" s="35"/>
      <c r="H21" s="35"/>
      <c r="I21" s="140" t="s">
        <v>25</v>
      </c>
      <c r="J21" s="143" t="s">
        <v>1</v>
      </c>
      <c r="K21" s="35"/>
      <c r="L21" s="59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9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8"/>
      <c r="C23" s="35"/>
      <c r="D23" s="140" t="s">
        <v>31</v>
      </c>
      <c r="E23" s="35"/>
      <c r="F23" s="35"/>
      <c r="G23" s="35"/>
      <c r="H23" s="35"/>
      <c r="I23" s="140" t="s">
        <v>23</v>
      </c>
      <c r="J23" s="143" t="s">
        <v>1</v>
      </c>
      <c r="K23" s="35"/>
      <c r="L23" s="59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8"/>
      <c r="C24" s="35"/>
      <c r="D24" s="35"/>
      <c r="E24" s="143" t="s">
        <v>32</v>
      </c>
      <c r="F24" s="35"/>
      <c r="G24" s="35"/>
      <c r="H24" s="35"/>
      <c r="I24" s="140" t="s">
        <v>25</v>
      </c>
      <c r="J24" s="143" t="s">
        <v>1</v>
      </c>
      <c r="K24" s="35"/>
      <c r="L24" s="59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9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8"/>
      <c r="C26" s="35"/>
      <c r="D26" s="140" t="s">
        <v>33</v>
      </c>
      <c r="E26" s="35"/>
      <c r="F26" s="35"/>
      <c r="G26" s="35"/>
      <c r="H26" s="35"/>
      <c r="I26" s="35"/>
      <c r="J26" s="35"/>
      <c r="K26" s="35"/>
      <c r="L26" s="59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9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8"/>
      <c r="C29" s="35"/>
      <c r="D29" s="149"/>
      <c r="E29" s="149"/>
      <c r="F29" s="149"/>
      <c r="G29" s="149"/>
      <c r="H29" s="149"/>
      <c r="I29" s="149"/>
      <c r="J29" s="149"/>
      <c r="K29" s="149"/>
      <c r="L29" s="59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38"/>
      <c r="C30" s="35"/>
      <c r="D30" s="143" t="s">
        <v>106</v>
      </c>
      <c r="E30" s="35"/>
      <c r="F30" s="35"/>
      <c r="G30" s="35"/>
      <c r="H30" s="35"/>
      <c r="I30" s="35"/>
      <c r="J30" s="150">
        <f>J96</f>
        <v>357097.03999999998</v>
      </c>
      <c r="K30" s="35"/>
      <c r="L30" s="59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38"/>
      <c r="C31" s="35"/>
      <c r="D31" s="151" t="s">
        <v>107</v>
      </c>
      <c r="E31" s="35"/>
      <c r="F31" s="35"/>
      <c r="G31" s="35"/>
      <c r="H31" s="35"/>
      <c r="I31" s="35"/>
      <c r="J31" s="150">
        <f>J120</f>
        <v>0</v>
      </c>
      <c r="K31" s="35"/>
      <c r="L31" s="59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8"/>
      <c r="C32" s="35"/>
      <c r="D32" s="152" t="s">
        <v>36</v>
      </c>
      <c r="E32" s="35"/>
      <c r="F32" s="35"/>
      <c r="G32" s="35"/>
      <c r="H32" s="35"/>
      <c r="I32" s="35"/>
      <c r="J32" s="153">
        <f>ROUND(J30 + J31, 2)</f>
        <v>357097.03999999998</v>
      </c>
      <c r="K32" s="35"/>
      <c r="L32" s="59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8"/>
      <c r="C33" s="35"/>
      <c r="D33" s="149"/>
      <c r="E33" s="149"/>
      <c r="F33" s="149"/>
      <c r="G33" s="149"/>
      <c r="H33" s="149"/>
      <c r="I33" s="149"/>
      <c r="J33" s="149"/>
      <c r="K33" s="149"/>
      <c r="L33" s="59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8"/>
      <c r="C34" s="35"/>
      <c r="D34" s="35"/>
      <c r="E34" s="35"/>
      <c r="F34" s="154" t="s">
        <v>38</v>
      </c>
      <c r="G34" s="35"/>
      <c r="H34" s="35"/>
      <c r="I34" s="154" t="s">
        <v>37</v>
      </c>
      <c r="J34" s="154" t="s">
        <v>39</v>
      </c>
      <c r="K34" s="35"/>
      <c r="L34" s="59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8"/>
      <c r="C35" s="35"/>
      <c r="D35" s="155" t="s">
        <v>40</v>
      </c>
      <c r="E35" s="140" t="s">
        <v>41</v>
      </c>
      <c r="F35" s="156">
        <f>ROUND((SUM(BE120:BE121) + SUM(BE141:BE521)),  2)</f>
        <v>357097.03999999998</v>
      </c>
      <c r="G35" s="35"/>
      <c r="H35" s="35"/>
      <c r="I35" s="157">
        <v>0.20999999999999999</v>
      </c>
      <c r="J35" s="156">
        <f>ROUND(((SUM(BE120:BE121) + SUM(BE141:BE521))*I35),  2)</f>
        <v>74990.380000000005</v>
      </c>
      <c r="K35" s="35"/>
      <c r="L35" s="59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8"/>
      <c r="C36" s="35"/>
      <c r="D36" s="35"/>
      <c r="E36" s="140" t="s">
        <v>42</v>
      </c>
      <c r="F36" s="156">
        <f>ROUND((SUM(BF120:BF121) + SUM(BF141:BF521)),  2)</f>
        <v>0</v>
      </c>
      <c r="G36" s="35"/>
      <c r="H36" s="35"/>
      <c r="I36" s="157">
        <v>0.14999999999999999</v>
      </c>
      <c r="J36" s="156">
        <f>ROUND(((SUM(BF120:BF121) + SUM(BF141:BF521))*I36),  2)</f>
        <v>0</v>
      </c>
      <c r="K36" s="35"/>
      <c r="L36" s="59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8"/>
      <c r="C37" s="35"/>
      <c r="D37" s="35"/>
      <c r="E37" s="140" t="s">
        <v>43</v>
      </c>
      <c r="F37" s="156">
        <f>ROUND((SUM(BG120:BG121) + SUM(BG141:BG521)),  2)</f>
        <v>0</v>
      </c>
      <c r="G37" s="35"/>
      <c r="H37" s="35"/>
      <c r="I37" s="157">
        <v>0.20999999999999999</v>
      </c>
      <c r="J37" s="156">
        <f>0</f>
        <v>0</v>
      </c>
      <c r="K37" s="35"/>
      <c r="L37" s="59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8"/>
      <c r="C38" s="35"/>
      <c r="D38" s="35"/>
      <c r="E38" s="140" t="s">
        <v>44</v>
      </c>
      <c r="F38" s="156">
        <f>ROUND((SUM(BH120:BH121) + SUM(BH141:BH521)),  2)</f>
        <v>0</v>
      </c>
      <c r="G38" s="35"/>
      <c r="H38" s="35"/>
      <c r="I38" s="157">
        <v>0.14999999999999999</v>
      </c>
      <c r="J38" s="156">
        <f>0</f>
        <v>0</v>
      </c>
      <c r="K38" s="35"/>
      <c r="L38" s="59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8"/>
      <c r="C39" s="35"/>
      <c r="D39" s="35"/>
      <c r="E39" s="140" t="s">
        <v>45</v>
      </c>
      <c r="F39" s="156">
        <f>ROUND((SUM(BI120:BI121) + SUM(BI141:BI521)),  2)</f>
        <v>0</v>
      </c>
      <c r="G39" s="35"/>
      <c r="H39" s="35"/>
      <c r="I39" s="157">
        <v>0</v>
      </c>
      <c r="J39" s="156">
        <f>0</f>
        <v>0</v>
      </c>
      <c r="K39" s="35"/>
      <c r="L39" s="59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9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8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432087.41999999998</v>
      </c>
      <c r="K41" s="164"/>
      <c r="L41" s="59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8"/>
      <c r="C42" s="35"/>
      <c r="D42" s="35"/>
      <c r="E42" s="35"/>
      <c r="F42" s="35"/>
      <c r="G42" s="35"/>
      <c r="H42" s="35"/>
      <c r="I42" s="35"/>
      <c r="J42" s="35"/>
      <c r="K42" s="35"/>
      <c r="L42" s="59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9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59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5"/>
      <c r="B61" s="38"/>
      <c r="C61" s="35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59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5"/>
      <c r="B65" s="38"/>
      <c r="C65" s="35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59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5"/>
      <c r="B76" s="38"/>
      <c r="C76" s="35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59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59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59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4" t="s">
        <v>108</v>
      </c>
      <c r="D82" s="37"/>
      <c r="E82" s="37"/>
      <c r="F82" s="37"/>
      <c r="G82" s="37"/>
      <c r="H82" s="37"/>
      <c r="I82" s="37"/>
      <c r="J82" s="37"/>
      <c r="K82" s="37"/>
      <c r="L82" s="59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9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30" t="s">
        <v>14</v>
      </c>
      <c r="D84" s="37"/>
      <c r="E84" s="37"/>
      <c r="F84" s="37"/>
      <c r="G84" s="37"/>
      <c r="H84" s="37"/>
      <c r="I84" s="37"/>
      <c r="J84" s="37"/>
      <c r="K84" s="37"/>
      <c r="L84" s="59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6" t="str">
        <f>E7</f>
        <v>Nový magistrát - modernizace systému chlazení a souvisejících profesí</v>
      </c>
      <c r="F85" s="30"/>
      <c r="G85" s="30"/>
      <c r="H85" s="30"/>
      <c r="I85" s="37"/>
      <c r="J85" s="37"/>
      <c r="K85" s="37"/>
      <c r="L85" s="59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30" t="s">
        <v>104</v>
      </c>
      <c r="D86" s="37"/>
      <c r="E86" s="37"/>
      <c r="F86" s="37"/>
      <c r="G86" s="37"/>
      <c r="H86" s="37"/>
      <c r="I86" s="37"/>
      <c r="J86" s="37"/>
      <c r="K86" s="37"/>
      <c r="L86" s="59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2" t="str">
        <f>E9</f>
        <v>SO 701_01 - Stavební část</v>
      </c>
      <c r="F87" s="37"/>
      <c r="G87" s="37"/>
      <c r="H87" s="37"/>
      <c r="I87" s="37"/>
      <c r="J87" s="37"/>
      <c r="K87" s="37"/>
      <c r="L87" s="59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9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30" t="s">
        <v>18</v>
      </c>
      <c r="D89" s="37"/>
      <c r="E89" s="37"/>
      <c r="F89" s="27" t="str">
        <f>F12</f>
        <v>Liberec</v>
      </c>
      <c r="G89" s="37"/>
      <c r="H89" s="37"/>
      <c r="I89" s="30" t="s">
        <v>20</v>
      </c>
      <c r="J89" s="75" t="str">
        <f>IF(J12="","",J12)</f>
        <v>15. 5. 2023</v>
      </c>
      <c r="K89" s="37"/>
      <c r="L89" s="59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9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30" t="s">
        <v>22</v>
      </c>
      <c r="D91" s="37"/>
      <c r="E91" s="37"/>
      <c r="F91" s="27" t="str">
        <f>E15</f>
        <v>Statutární město Liberec</v>
      </c>
      <c r="G91" s="37"/>
      <c r="H91" s="37"/>
      <c r="I91" s="30" t="s">
        <v>28</v>
      </c>
      <c r="J91" s="31" t="str">
        <f>E21</f>
        <v>Projektový atelier DAVID</v>
      </c>
      <c r="K91" s="37"/>
      <c r="L91" s="59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40.05" customHeight="1">
      <c r="A92" s="35"/>
      <c r="B92" s="36"/>
      <c r="C92" s="30" t="s">
        <v>26</v>
      </c>
      <c r="D92" s="37"/>
      <c r="E92" s="37"/>
      <c r="F92" s="27" t="str">
        <f>IF(E18="","",E18)</f>
        <v xml:space="preserve"> </v>
      </c>
      <c r="G92" s="37"/>
      <c r="H92" s="37"/>
      <c r="I92" s="30" t="s">
        <v>31</v>
      </c>
      <c r="J92" s="31" t="str">
        <f>E24</f>
        <v>Projektový atelier DAVID - Bc. Kosáková</v>
      </c>
      <c r="K92" s="37"/>
      <c r="L92" s="59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9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7" t="s">
        <v>109</v>
      </c>
      <c r="D94" s="134"/>
      <c r="E94" s="134"/>
      <c r="F94" s="134"/>
      <c r="G94" s="134"/>
      <c r="H94" s="134"/>
      <c r="I94" s="134"/>
      <c r="J94" s="178" t="s">
        <v>110</v>
      </c>
      <c r="K94" s="134"/>
      <c r="L94" s="59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9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9" t="s">
        <v>111</v>
      </c>
      <c r="D96" s="37"/>
      <c r="E96" s="37"/>
      <c r="F96" s="37"/>
      <c r="G96" s="37"/>
      <c r="H96" s="37"/>
      <c r="I96" s="37"/>
      <c r="J96" s="106">
        <f>J141</f>
        <v>357097.03999999998</v>
      </c>
      <c r="K96" s="37"/>
      <c r="L96" s="59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112</v>
      </c>
    </row>
    <row r="97" s="9" customFormat="1" ht="24.96" customHeight="1">
      <c r="A97" s="9"/>
      <c r="B97" s="180"/>
      <c r="C97" s="181"/>
      <c r="D97" s="182" t="s">
        <v>113</v>
      </c>
      <c r="E97" s="183"/>
      <c r="F97" s="183"/>
      <c r="G97" s="183"/>
      <c r="H97" s="183"/>
      <c r="I97" s="183"/>
      <c r="J97" s="184">
        <f>J142</f>
        <v>125328.84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114</v>
      </c>
      <c r="E98" s="189"/>
      <c r="F98" s="189"/>
      <c r="G98" s="189"/>
      <c r="H98" s="189"/>
      <c r="I98" s="189"/>
      <c r="J98" s="190">
        <f>J143</f>
        <v>4282.3499999999995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115</v>
      </c>
      <c r="E99" s="189"/>
      <c r="F99" s="189"/>
      <c r="G99" s="189"/>
      <c r="H99" s="189"/>
      <c r="I99" s="189"/>
      <c r="J99" s="190">
        <f>J151</f>
        <v>4181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116</v>
      </c>
      <c r="E100" s="189"/>
      <c r="F100" s="189"/>
      <c r="G100" s="189"/>
      <c r="H100" s="189"/>
      <c r="I100" s="189"/>
      <c r="J100" s="190">
        <f>J164</f>
        <v>17444.82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117</v>
      </c>
      <c r="E101" s="189"/>
      <c r="F101" s="189"/>
      <c r="G101" s="189"/>
      <c r="H101" s="189"/>
      <c r="I101" s="189"/>
      <c r="J101" s="190">
        <f>J190</f>
        <v>80105.549999999988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118</v>
      </c>
      <c r="E102" s="189"/>
      <c r="F102" s="189"/>
      <c r="G102" s="189"/>
      <c r="H102" s="189"/>
      <c r="I102" s="189"/>
      <c r="J102" s="190">
        <f>J235</f>
        <v>13058.489999999998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119</v>
      </c>
      <c r="E103" s="189"/>
      <c r="F103" s="189"/>
      <c r="G103" s="189"/>
      <c r="H103" s="189"/>
      <c r="I103" s="189"/>
      <c r="J103" s="190">
        <f>J242</f>
        <v>6256.6300000000001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120</v>
      </c>
      <c r="E104" s="183"/>
      <c r="F104" s="183"/>
      <c r="G104" s="183"/>
      <c r="H104" s="183"/>
      <c r="I104" s="183"/>
      <c r="J104" s="184">
        <f>J245</f>
        <v>196408.19999999998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6"/>
      <c r="C105" s="187"/>
      <c r="D105" s="188" t="s">
        <v>121</v>
      </c>
      <c r="E105" s="189"/>
      <c r="F105" s="189"/>
      <c r="G105" s="189"/>
      <c r="H105" s="189"/>
      <c r="I105" s="189"/>
      <c r="J105" s="190">
        <f>J246</f>
        <v>4228.2799999999997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122</v>
      </c>
      <c r="E106" s="189"/>
      <c r="F106" s="189"/>
      <c r="G106" s="189"/>
      <c r="H106" s="189"/>
      <c r="I106" s="189"/>
      <c r="J106" s="190">
        <f>J277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123</v>
      </c>
      <c r="E107" s="189"/>
      <c r="F107" s="189"/>
      <c r="G107" s="189"/>
      <c r="H107" s="189"/>
      <c r="I107" s="189"/>
      <c r="J107" s="190">
        <f>J278</f>
        <v>21384.400000000005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124</v>
      </c>
      <c r="E108" s="189"/>
      <c r="F108" s="189"/>
      <c r="G108" s="189"/>
      <c r="H108" s="189"/>
      <c r="I108" s="189"/>
      <c r="J108" s="190">
        <f>J322</f>
        <v>15668.689999999999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125</v>
      </c>
      <c r="E109" s="189"/>
      <c r="F109" s="189"/>
      <c r="G109" s="189"/>
      <c r="H109" s="189"/>
      <c r="I109" s="189"/>
      <c r="J109" s="190">
        <f>J353</f>
        <v>5246.8999999999996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126</v>
      </c>
      <c r="E110" s="189"/>
      <c r="F110" s="189"/>
      <c r="G110" s="189"/>
      <c r="H110" s="189"/>
      <c r="I110" s="189"/>
      <c r="J110" s="190">
        <f>J359</f>
        <v>4052.52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127</v>
      </c>
      <c r="E111" s="189"/>
      <c r="F111" s="189"/>
      <c r="G111" s="189"/>
      <c r="H111" s="189"/>
      <c r="I111" s="189"/>
      <c r="J111" s="190">
        <f>J366</f>
        <v>92196.539999999994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128</v>
      </c>
      <c r="E112" s="189"/>
      <c r="F112" s="189"/>
      <c r="G112" s="189"/>
      <c r="H112" s="189"/>
      <c r="I112" s="189"/>
      <c r="J112" s="190">
        <f>J425</f>
        <v>8202.8299999999999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129</v>
      </c>
      <c r="E113" s="189"/>
      <c r="F113" s="189"/>
      <c r="G113" s="189"/>
      <c r="H113" s="189"/>
      <c r="I113" s="189"/>
      <c r="J113" s="190">
        <f>J445</f>
        <v>23336.91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130</v>
      </c>
      <c r="E114" s="189"/>
      <c r="F114" s="189"/>
      <c r="G114" s="189"/>
      <c r="H114" s="189"/>
      <c r="I114" s="189"/>
      <c r="J114" s="190">
        <f>J483</f>
        <v>22091.130000000001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80"/>
      <c r="C115" s="181"/>
      <c r="D115" s="182" t="s">
        <v>131</v>
      </c>
      <c r="E115" s="183"/>
      <c r="F115" s="183"/>
      <c r="G115" s="183"/>
      <c r="H115" s="183"/>
      <c r="I115" s="183"/>
      <c r="J115" s="184">
        <f>J508</f>
        <v>35360</v>
      </c>
      <c r="K115" s="181"/>
      <c r="L115" s="185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86"/>
      <c r="C116" s="187"/>
      <c r="D116" s="188" t="s">
        <v>132</v>
      </c>
      <c r="E116" s="189"/>
      <c r="F116" s="189"/>
      <c r="G116" s="189"/>
      <c r="H116" s="189"/>
      <c r="I116" s="189"/>
      <c r="J116" s="190">
        <f>J509</f>
        <v>1450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133</v>
      </c>
      <c r="E117" s="189"/>
      <c r="F117" s="189"/>
      <c r="G117" s="189"/>
      <c r="H117" s="189"/>
      <c r="I117" s="189"/>
      <c r="J117" s="190">
        <f>J511</f>
        <v>33910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9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9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9.28" customHeight="1">
      <c r="A120" s="35"/>
      <c r="B120" s="36"/>
      <c r="C120" s="179" t="s">
        <v>134</v>
      </c>
      <c r="D120" s="37"/>
      <c r="E120" s="37"/>
      <c r="F120" s="37"/>
      <c r="G120" s="37"/>
      <c r="H120" s="37"/>
      <c r="I120" s="37"/>
      <c r="J120" s="192">
        <v>0</v>
      </c>
      <c r="K120" s="37"/>
      <c r="L120" s="59"/>
      <c r="N120" s="193" t="s">
        <v>40</v>
      </c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8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9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29.28" customHeight="1">
      <c r="A122" s="35"/>
      <c r="B122" s="36"/>
      <c r="C122" s="133" t="s">
        <v>102</v>
      </c>
      <c r="D122" s="134"/>
      <c r="E122" s="134"/>
      <c r="F122" s="134"/>
      <c r="G122" s="134"/>
      <c r="H122" s="134"/>
      <c r="I122" s="134"/>
      <c r="J122" s="135">
        <f>ROUND(J96+J120,2)</f>
        <v>357097.03999999998</v>
      </c>
      <c r="K122" s="134"/>
      <c r="L122" s="59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62"/>
      <c r="C123" s="63"/>
      <c r="D123" s="63"/>
      <c r="E123" s="63"/>
      <c r="F123" s="63"/>
      <c r="G123" s="63"/>
      <c r="H123" s="63"/>
      <c r="I123" s="63"/>
      <c r="J123" s="63"/>
      <c r="K123" s="63"/>
      <c r="L123" s="59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7" s="2" customFormat="1" ht="6.96" customHeight="1">
      <c r="A127" s="35"/>
      <c r="B127" s="64"/>
      <c r="C127" s="65"/>
      <c r="D127" s="65"/>
      <c r="E127" s="65"/>
      <c r="F127" s="65"/>
      <c r="G127" s="65"/>
      <c r="H127" s="65"/>
      <c r="I127" s="65"/>
      <c r="J127" s="65"/>
      <c r="K127" s="65"/>
      <c r="L127" s="59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24.96" customHeight="1">
      <c r="A128" s="35"/>
      <c r="B128" s="36"/>
      <c r="C128" s="24" t="s">
        <v>135</v>
      </c>
      <c r="D128" s="37"/>
      <c r="E128" s="37"/>
      <c r="F128" s="37"/>
      <c r="G128" s="37"/>
      <c r="H128" s="37"/>
      <c r="I128" s="37"/>
      <c r="J128" s="37"/>
      <c r="K128" s="37"/>
      <c r="L128" s="59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6.96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9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2" customHeight="1">
      <c r="A130" s="35"/>
      <c r="B130" s="36"/>
      <c r="C130" s="30" t="s">
        <v>14</v>
      </c>
      <c r="D130" s="37"/>
      <c r="E130" s="37"/>
      <c r="F130" s="37"/>
      <c r="G130" s="37"/>
      <c r="H130" s="37"/>
      <c r="I130" s="37"/>
      <c r="J130" s="37"/>
      <c r="K130" s="37"/>
      <c r="L130" s="59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26.25" customHeight="1">
      <c r="A131" s="35"/>
      <c r="B131" s="36"/>
      <c r="C131" s="37"/>
      <c r="D131" s="37"/>
      <c r="E131" s="176" t="str">
        <f>E7</f>
        <v>Nový magistrát - modernizace systému chlazení a souvisejících profesí</v>
      </c>
      <c r="F131" s="30"/>
      <c r="G131" s="30"/>
      <c r="H131" s="30"/>
      <c r="I131" s="37"/>
      <c r="J131" s="37"/>
      <c r="K131" s="37"/>
      <c r="L131" s="59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2" customHeight="1">
      <c r="A132" s="35"/>
      <c r="B132" s="36"/>
      <c r="C132" s="30" t="s">
        <v>104</v>
      </c>
      <c r="D132" s="37"/>
      <c r="E132" s="37"/>
      <c r="F132" s="37"/>
      <c r="G132" s="37"/>
      <c r="H132" s="37"/>
      <c r="I132" s="37"/>
      <c r="J132" s="37"/>
      <c r="K132" s="37"/>
      <c r="L132" s="59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16.5" customHeight="1">
      <c r="A133" s="35"/>
      <c r="B133" s="36"/>
      <c r="C133" s="37"/>
      <c r="D133" s="37"/>
      <c r="E133" s="72" t="str">
        <f>E9</f>
        <v>SO 701_01 - Stavební část</v>
      </c>
      <c r="F133" s="37"/>
      <c r="G133" s="37"/>
      <c r="H133" s="37"/>
      <c r="I133" s="37"/>
      <c r="J133" s="37"/>
      <c r="K133" s="37"/>
      <c r="L133" s="59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6.96" customHeight="1">
      <c r="A134" s="35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59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2" customHeight="1">
      <c r="A135" s="35"/>
      <c r="B135" s="36"/>
      <c r="C135" s="30" t="s">
        <v>18</v>
      </c>
      <c r="D135" s="37"/>
      <c r="E135" s="37"/>
      <c r="F135" s="27" t="str">
        <f>F12</f>
        <v>Liberec</v>
      </c>
      <c r="G135" s="37"/>
      <c r="H135" s="37"/>
      <c r="I135" s="30" t="s">
        <v>20</v>
      </c>
      <c r="J135" s="75" t="str">
        <f>IF(J12="","",J12)</f>
        <v>15. 5. 2023</v>
      </c>
      <c r="K135" s="37"/>
      <c r="L135" s="59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6.96" customHeight="1">
      <c r="A136" s="35"/>
      <c r="B136" s="36"/>
      <c r="C136" s="37"/>
      <c r="D136" s="37"/>
      <c r="E136" s="37"/>
      <c r="F136" s="37"/>
      <c r="G136" s="37"/>
      <c r="H136" s="37"/>
      <c r="I136" s="37"/>
      <c r="J136" s="37"/>
      <c r="K136" s="37"/>
      <c r="L136" s="59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25.65" customHeight="1">
      <c r="A137" s="35"/>
      <c r="B137" s="36"/>
      <c r="C137" s="30" t="s">
        <v>22</v>
      </c>
      <c r="D137" s="37"/>
      <c r="E137" s="37"/>
      <c r="F137" s="27" t="str">
        <f>E15</f>
        <v>Statutární město Liberec</v>
      </c>
      <c r="G137" s="37"/>
      <c r="H137" s="37"/>
      <c r="I137" s="30" t="s">
        <v>28</v>
      </c>
      <c r="J137" s="31" t="str">
        <f>E21</f>
        <v>Projektový atelier DAVID</v>
      </c>
      <c r="K137" s="37"/>
      <c r="L137" s="59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40.05" customHeight="1">
      <c r="A138" s="35"/>
      <c r="B138" s="36"/>
      <c r="C138" s="30" t="s">
        <v>26</v>
      </c>
      <c r="D138" s="37"/>
      <c r="E138" s="37"/>
      <c r="F138" s="27" t="str">
        <f>IF(E18="","",E18)</f>
        <v xml:space="preserve"> </v>
      </c>
      <c r="G138" s="37"/>
      <c r="H138" s="37"/>
      <c r="I138" s="30" t="s">
        <v>31</v>
      </c>
      <c r="J138" s="31" t="str">
        <f>E24</f>
        <v>Projektový atelier DAVID - Bc. Kosáková</v>
      </c>
      <c r="K138" s="37"/>
      <c r="L138" s="59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10.32" customHeight="1">
      <c r="A139" s="35"/>
      <c r="B139" s="36"/>
      <c r="C139" s="37"/>
      <c r="D139" s="37"/>
      <c r="E139" s="37"/>
      <c r="F139" s="37"/>
      <c r="G139" s="37"/>
      <c r="H139" s="37"/>
      <c r="I139" s="37"/>
      <c r="J139" s="37"/>
      <c r="K139" s="37"/>
      <c r="L139" s="59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11" customFormat="1" ht="29.28" customHeight="1">
      <c r="A140" s="194"/>
      <c r="B140" s="195"/>
      <c r="C140" s="196" t="s">
        <v>136</v>
      </c>
      <c r="D140" s="197" t="s">
        <v>61</v>
      </c>
      <c r="E140" s="197" t="s">
        <v>57</v>
      </c>
      <c r="F140" s="197" t="s">
        <v>58</v>
      </c>
      <c r="G140" s="197" t="s">
        <v>137</v>
      </c>
      <c r="H140" s="197" t="s">
        <v>138</v>
      </c>
      <c r="I140" s="197" t="s">
        <v>139</v>
      </c>
      <c r="J140" s="197" t="s">
        <v>110</v>
      </c>
      <c r="K140" s="198" t="s">
        <v>140</v>
      </c>
      <c r="L140" s="199"/>
      <c r="M140" s="96" t="s">
        <v>1</v>
      </c>
      <c r="N140" s="97" t="s">
        <v>40</v>
      </c>
      <c r="O140" s="97" t="s">
        <v>141</v>
      </c>
      <c r="P140" s="97" t="s">
        <v>142</v>
      </c>
      <c r="Q140" s="97" t="s">
        <v>143</v>
      </c>
      <c r="R140" s="97" t="s">
        <v>144</v>
      </c>
      <c r="S140" s="97" t="s">
        <v>145</v>
      </c>
      <c r="T140" s="98" t="s">
        <v>146</v>
      </c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</row>
    <row r="141" s="2" customFormat="1" ht="22.8" customHeight="1">
      <c r="A141" s="35"/>
      <c r="B141" s="36"/>
      <c r="C141" s="103" t="s">
        <v>147</v>
      </c>
      <c r="D141" s="37"/>
      <c r="E141" s="37"/>
      <c r="F141" s="37"/>
      <c r="G141" s="37"/>
      <c r="H141" s="37"/>
      <c r="I141" s="37"/>
      <c r="J141" s="200">
        <f>BK141</f>
        <v>357097.03999999998</v>
      </c>
      <c r="K141" s="37"/>
      <c r="L141" s="38"/>
      <c r="M141" s="99"/>
      <c r="N141" s="201"/>
      <c r="O141" s="100"/>
      <c r="P141" s="202">
        <f>P142+P245+P508</f>
        <v>400.94100100000003</v>
      </c>
      <c r="Q141" s="100"/>
      <c r="R141" s="202">
        <f>R142+R245+R508</f>
        <v>3.40097351</v>
      </c>
      <c r="S141" s="100"/>
      <c r="T141" s="203">
        <f>T142+T245+T508</f>
        <v>2.5289416800000004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75</v>
      </c>
      <c r="AU141" s="18" t="s">
        <v>112</v>
      </c>
      <c r="BK141" s="204">
        <f>BK142+BK245+BK508</f>
        <v>357097.03999999998</v>
      </c>
    </row>
    <row r="142" s="12" customFormat="1" ht="25.92" customHeight="1">
      <c r="A142" s="12"/>
      <c r="B142" s="205"/>
      <c r="C142" s="206"/>
      <c r="D142" s="207" t="s">
        <v>75</v>
      </c>
      <c r="E142" s="208" t="s">
        <v>148</v>
      </c>
      <c r="F142" s="208" t="s">
        <v>149</v>
      </c>
      <c r="G142" s="206"/>
      <c r="H142" s="206"/>
      <c r="I142" s="206"/>
      <c r="J142" s="209">
        <f>BK142</f>
        <v>125328.84</v>
      </c>
      <c r="K142" s="206"/>
      <c r="L142" s="210"/>
      <c r="M142" s="211"/>
      <c r="N142" s="212"/>
      <c r="O142" s="212"/>
      <c r="P142" s="213">
        <f>P143+P151+P164+P190+P235+P242</f>
        <v>228.19255400000003</v>
      </c>
      <c r="Q142" s="212"/>
      <c r="R142" s="213">
        <f>R143+R151+R164+R190+R235+R242</f>
        <v>2.3528655299999999</v>
      </c>
      <c r="S142" s="212"/>
      <c r="T142" s="214">
        <f>T143+T151+T164+T190+T235+T242</f>
        <v>0.439724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5" t="s">
        <v>84</v>
      </c>
      <c r="AT142" s="216" t="s">
        <v>75</v>
      </c>
      <c r="AU142" s="216" t="s">
        <v>76</v>
      </c>
      <c r="AY142" s="215" t="s">
        <v>150</v>
      </c>
      <c r="BK142" s="217">
        <f>BK143+BK151+BK164+BK190+BK235+BK242</f>
        <v>125328.84</v>
      </c>
    </row>
    <row r="143" s="12" customFormat="1" ht="22.8" customHeight="1">
      <c r="A143" s="12"/>
      <c r="B143" s="205"/>
      <c r="C143" s="206"/>
      <c r="D143" s="207" t="s">
        <v>75</v>
      </c>
      <c r="E143" s="218" t="s">
        <v>86</v>
      </c>
      <c r="F143" s="218" t="s">
        <v>151</v>
      </c>
      <c r="G143" s="206"/>
      <c r="H143" s="206"/>
      <c r="I143" s="206"/>
      <c r="J143" s="219">
        <f>BK143</f>
        <v>4282.3499999999995</v>
      </c>
      <c r="K143" s="206"/>
      <c r="L143" s="210"/>
      <c r="M143" s="211"/>
      <c r="N143" s="212"/>
      <c r="O143" s="212"/>
      <c r="P143" s="213">
        <f>SUM(P144:P150)</f>
        <v>1.5216419999999999</v>
      </c>
      <c r="Q143" s="212"/>
      <c r="R143" s="213">
        <f>SUM(R144:R150)</f>
        <v>1.32684914</v>
      </c>
      <c r="S143" s="212"/>
      <c r="T143" s="214">
        <f>SUM(T144:T150)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5" t="s">
        <v>84</v>
      </c>
      <c r="AT143" s="216" t="s">
        <v>75</v>
      </c>
      <c r="AU143" s="216" t="s">
        <v>84</v>
      </c>
      <c r="AY143" s="215" t="s">
        <v>150</v>
      </c>
      <c r="BK143" s="217">
        <f>SUM(BK144:BK150)</f>
        <v>4282.3499999999995</v>
      </c>
    </row>
    <row r="144" s="2" customFormat="1" ht="24.15" customHeight="1">
      <c r="A144" s="35"/>
      <c r="B144" s="36"/>
      <c r="C144" s="220" t="s">
        <v>84</v>
      </c>
      <c r="D144" s="220" t="s">
        <v>152</v>
      </c>
      <c r="E144" s="221" t="s">
        <v>153</v>
      </c>
      <c r="F144" s="222" t="s">
        <v>154</v>
      </c>
      <c r="G144" s="223" t="s">
        <v>155</v>
      </c>
      <c r="H144" s="224">
        <v>0.52500000000000002</v>
      </c>
      <c r="I144" s="225">
        <v>4250</v>
      </c>
      <c r="J144" s="225">
        <f>ROUND(I144*H144,2)</f>
        <v>2231.25</v>
      </c>
      <c r="K144" s="222" t="s">
        <v>156</v>
      </c>
      <c r="L144" s="38"/>
      <c r="M144" s="226" t="s">
        <v>1</v>
      </c>
      <c r="N144" s="227" t="s">
        <v>41</v>
      </c>
      <c r="O144" s="228">
        <v>0.629</v>
      </c>
      <c r="P144" s="228">
        <f>O144*H144</f>
        <v>0.33022499999999999</v>
      </c>
      <c r="Q144" s="228">
        <v>2.5018699999999998</v>
      </c>
      <c r="R144" s="228">
        <f>Q144*H144</f>
        <v>1.31348175</v>
      </c>
      <c r="S144" s="228">
        <v>0</v>
      </c>
      <c r="T144" s="22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0" t="s">
        <v>157</v>
      </c>
      <c r="AT144" s="230" t="s">
        <v>152</v>
      </c>
      <c r="AU144" s="230" t="s">
        <v>86</v>
      </c>
      <c r="AY144" s="18" t="s">
        <v>150</v>
      </c>
      <c r="BE144" s="231">
        <f>IF(N144="základní",J144,0)</f>
        <v>2231.25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2231.25</v>
      </c>
      <c r="BL144" s="18" t="s">
        <v>157</v>
      </c>
      <c r="BM144" s="230" t="s">
        <v>158</v>
      </c>
    </row>
    <row r="145" s="13" customFormat="1">
      <c r="A145" s="13"/>
      <c r="B145" s="232"/>
      <c r="C145" s="233"/>
      <c r="D145" s="234" t="s">
        <v>159</v>
      </c>
      <c r="E145" s="235" t="s">
        <v>1</v>
      </c>
      <c r="F145" s="236" t="s">
        <v>160</v>
      </c>
      <c r="G145" s="233"/>
      <c r="H145" s="237">
        <v>0.52500000000000002</v>
      </c>
      <c r="I145" s="233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159</v>
      </c>
      <c r="AU145" s="242" t="s">
        <v>86</v>
      </c>
      <c r="AV145" s="13" t="s">
        <v>86</v>
      </c>
      <c r="AW145" s="13" t="s">
        <v>30</v>
      </c>
      <c r="AX145" s="13" t="s">
        <v>84</v>
      </c>
      <c r="AY145" s="242" t="s">
        <v>150</v>
      </c>
    </row>
    <row r="146" s="2" customFormat="1" ht="16.5" customHeight="1">
      <c r="A146" s="35"/>
      <c r="B146" s="36"/>
      <c r="C146" s="220" t="s">
        <v>86</v>
      </c>
      <c r="D146" s="220" t="s">
        <v>152</v>
      </c>
      <c r="E146" s="221" t="s">
        <v>161</v>
      </c>
      <c r="F146" s="222" t="s">
        <v>162</v>
      </c>
      <c r="G146" s="223" t="s">
        <v>163</v>
      </c>
      <c r="H146" s="224">
        <v>2.3999999999999999</v>
      </c>
      <c r="I146" s="225">
        <v>560</v>
      </c>
      <c r="J146" s="225">
        <f>ROUND(I146*H146,2)</f>
        <v>1344</v>
      </c>
      <c r="K146" s="222" t="s">
        <v>156</v>
      </c>
      <c r="L146" s="38"/>
      <c r="M146" s="226" t="s">
        <v>1</v>
      </c>
      <c r="N146" s="227" t="s">
        <v>41</v>
      </c>
      <c r="O146" s="228">
        <v>0.29999999999999999</v>
      </c>
      <c r="P146" s="228">
        <f>O146*H146</f>
        <v>0.71999999999999997</v>
      </c>
      <c r="Q146" s="228">
        <v>0.00247</v>
      </c>
      <c r="R146" s="228">
        <f>Q146*H146</f>
        <v>0.0059280000000000001</v>
      </c>
      <c r="S146" s="228">
        <v>0</v>
      </c>
      <c r="T146" s="22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0" t="s">
        <v>157</v>
      </c>
      <c r="AT146" s="230" t="s">
        <v>152</v>
      </c>
      <c r="AU146" s="230" t="s">
        <v>86</v>
      </c>
      <c r="AY146" s="18" t="s">
        <v>150</v>
      </c>
      <c r="BE146" s="231">
        <f>IF(N146="základní",J146,0)</f>
        <v>1344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1344</v>
      </c>
      <c r="BL146" s="18" t="s">
        <v>157</v>
      </c>
      <c r="BM146" s="230" t="s">
        <v>164</v>
      </c>
    </row>
    <row r="147" s="13" customFormat="1">
      <c r="A147" s="13"/>
      <c r="B147" s="232"/>
      <c r="C147" s="233"/>
      <c r="D147" s="234" t="s">
        <v>159</v>
      </c>
      <c r="E147" s="235" t="s">
        <v>1</v>
      </c>
      <c r="F147" s="236" t="s">
        <v>165</v>
      </c>
      <c r="G147" s="233"/>
      <c r="H147" s="237">
        <v>2.3999999999999999</v>
      </c>
      <c r="I147" s="233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159</v>
      </c>
      <c r="AU147" s="242" t="s">
        <v>86</v>
      </c>
      <c r="AV147" s="13" t="s">
        <v>86</v>
      </c>
      <c r="AW147" s="13" t="s">
        <v>30</v>
      </c>
      <c r="AX147" s="13" t="s">
        <v>84</v>
      </c>
      <c r="AY147" s="242" t="s">
        <v>150</v>
      </c>
    </row>
    <row r="148" s="2" customFormat="1" ht="16.5" customHeight="1">
      <c r="A148" s="35"/>
      <c r="B148" s="36"/>
      <c r="C148" s="220" t="s">
        <v>166</v>
      </c>
      <c r="D148" s="220" t="s">
        <v>152</v>
      </c>
      <c r="E148" s="221" t="s">
        <v>167</v>
      </c>
      <c r="F148" s="222" t="s">
        <v>168</v>
      </c>
      <c r="G148" s="223" t="s">
        <v>163</v>
      </c>
      <c r="H148" s="224">
        <v>2.3999999999999999</v>
      </c>
      <c r="I148" s="225">
        <v>138</v>
      </c>
      <c r="J148" s="225">
        <f>ROUND(I148*H148,2)</f>
        <v>331.19999999999999</v>
      </c>
      <c r="K148" s="222" t="s">
        <v>156</v>
      </c>
      <c r="L148" s="38"/>
      <c r="M148" s="226" t="s">
        <v>1</v>
      </c>
      <c r="N148" s="227" t="s">
        <v>41</v>
      </c>
      <c r="O148" s="228">
        <v>0.152</v>
      </c>
      <c r="P148" s="228">
        <f>O148*H148</f>
        <v>0.36479999999999996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0" t="s">
        <v>157</v>
      </c>
      <c r="AT148" s="230" t="s">
        <v>152</v>
      </c>
      <c r="AU148" s="230" t="s">
        <v>86</v>
      </c>
      <c r="AY148" s="18" t="s">
        <v>150</v>
      </c>
      <c r="BE148" s="231">
        <f>IF(N148="základní",J148,0)</f>
        <v>331.19999999999999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84</v>
      </c>
      <c r="BK148" s="231">
        <f>ROUND(I148*H148,2)</f>
        <v>331.19999999999999</v>
      </c>
      <c r="BL148" s="18" t="s">
        <v>157</v>
      </c>
      <c r="BM148" s="230" t="s">
        <v>169</v>
      </c>
    </row>
    <row r="149" s="2" customFormat="1" ht="16.5" customHeight="1">
      <c r="A149" s="35"/>
      <c r="B149" s="36"/>
      <c r="C149" s="220" t="s">
        <v>157</v>
      </c>
      <c r="D149" s="220" t="s">
        <v>152</v>
      </c>
      <c r="E149" s="221" t="s">
        <v>170</v>
      </c>
      <c r="F149" s="222" t="s">
        <v>171</v>
      </c>
      <c r="G149" s="223" t="s">
        <v>172</v>
      </c>
      <c r="H149" s="224">
        <v>0.0070000000000000001</v>
      </c>
      <c r="I149" s="225">
        <v>53700</v>
      </c>
      <c r="J149" s="225">
        <f>ROUND(I149*H149,2)</f>
        <v>375.89999999999998</v>
      </c>
      <c r="K149" s="222" t="s">
        <v>156</v>
      </c>
      <c r="L149" s="38"/>
      <c r="M149" s="226" t="s">
        <v>1</v>
      </c>
      <c r="N149" s="227" t="s">
        <v>41</v>
      </c>
      <c r="O149" s="228">
        <v>15.231</v>
      </c>
      <c r="P149" s="228">
        <f>O149*H149</f>
        <v>0.106617</v>
      </c>
      <c r="Q149" s="228">
        <v>1.06277</v>
      </c>
      <c r="R149" s="228">
        <f>Q149*H149</f>
        <v>0.0074393899999999997</v>
      </c>
      <c r="S149" s="228">
        <v>0</v>
      </c>
      <c r="T149" s="22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0" t="s">
        <v>157</v>
      </c>
      <c r="AT149" s="230" t="s">
        <v>152</v>
      </c>
      <c r="AU149" s="230" t="s">
        <v>86</v>
      </c>
      <c r="AY149" s="18" t="s">
        <v>150</v>
      </c>
      <c r="BE149" s="231">
        <f>IF(N149="základní",J149,0)</f>
        <v>375.89999999999998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375.89999999999998</v>
      </c>
      <c r="BL149" s="18" t="s">
        <v>157</v>
      </c>
      <c r="BM149" s="230" t="s">
        <v>173</v>
      </c>
    </row>
    <row r="150" s="13" customFormat="1">
      <c r="A150" s="13"/>
      <c r="B150" s="232"/>
      <c r="C150" s="233"/>
      <c r="D150" s="234" t="s">
        <v>159</v>
      </c>
      <c r="E150" s="235" t="s">
        <v>1</v>
      </c>
      <c r="F150" s="236" t="s">
        <v>174</v>
      </c>
      <c r="G150" s="233"/>
      <c r="H150" s="237">
        <v>0.0070000000000000001</v>
      </c>
      <c r="I150" s="233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159</v>
      </c>
      <c r="AU150" s="242" t="s">
        <v>86</v>
      </c>
      <c r="AV150" s="13" t="s">
        <v>86</v>
      </c>
      <c r="AW150" s="13" t="s">
        <v>30</v>
      </c>
      <c r="AX150" s="13" t="s">
        <v>84</v>
      </c>
      <c r="AY150" s="242" t="s">
        <v>150</v>
      </c>
    </row>
    <row r="151" s="12" customFormat="1" ht="22.8" customHeight="1">
      <c r="A151" s="12"/>
      <c r="B151" s="205"/>
      <c r="C151" s="206"/>
      <c r="D151" s="207" t="s">
        <v>75</v>
      </c>
      <c r="E151" s="218" t="s">
        <v>166</v>
      </c>
      <c r="F151" s="218" t="s">
        <v>175</v>
      </c>
      <c r="G151" s="206"/>
      <c r="H151" s="206"/>
      <c r="I151" s="206"/>
      <c r="J151" s="219">
        <f>BK151</f>
        <v>4181</v>
      </c>
      <c r="K151" s="206"/>
      <c r="L151" s="210"/>
      <c r="M151" s="211"/>
      <c r="N151" s="212"/>
      <c r="O151" s="212"/>
      <c r="P151" s="213">
        <f>SUM(P152:P163)</f>
        <v>3.4889999999999999</v>
      </c>
      <c r="Q151" s="212"/>
      <c r="R151" s="213">
        <f>SUM(R152:R163)</f>
        <v>0.30092999999999998</v>
      </c>
      <c r="S151" s="212"/>
      <c r="T151" s="214">
        <f>SUM(T152:T163)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5" t="s">
        <v>84</v>
      </c>
      <c r="AT151" s="216" t="s">
        <v>75</v>
      </c>
      <c r="AU151" s="216" t="s">
        <v>84</v>
      </c>
      <c r="AY151" s="215" t="s">
        <v>150</v>
      </c>
      <c r="BK151" s="217">
        <f>SUM(BK152:BK163)</f>
        <v>4181</v>
      </c>
    </row>
    <row r="152" s="2" customFormat="1" ht="24.15" customHeight="1">
      <c r="A152" s="35"/>
      <c r="B152" s="36"/>
      <c r="C152" s="220" t="s">
        <v>176</v>
      </c>
      <c r="D152" s="220" t="s">
        <v>152</v>
      </c>
      <c r="E152" s="221" t="s">
        <v>177</v>
      </c>
      <c r="F152" s="222" t="s">
        <v>178</v>
      </c>
      <c r="G152" s="223" t="s">
        <v>179</v>
      </c>
      <c r="H152" s="224">
        <v>6</v>
      </c>
      <c r="I152" s="225">
        <v>121</v>
      </c>
      <c r="J152" s="225">
        <f>ROUND(I152*H152,2)</f>
        <v>726</v>
      </c>
      <c r="K152" s="222" t="s">
        <v>156</v>
      </c>
      <c r="L152" s="38"/>
      <c r="M152" s="226" t="s">
        <v>1</v>
      </c>
      <c r="N152" s="227" t="s">
        <v>41</v>
      </c>
      <c r="O152" s="228">
        <v>0.251</v>
      </c>
      <c r="P152" s="228">
        <f>O152*H152</f>
        <v>1.506</v>
      </c>
      <c r="Q152" s="228">
        <v>0.0056499999999999996</v>
      </c>
      <c r="R152" s="228">
        <f>Q152*H152</f>
        <v>0.0339</v>
      </c>
      <c r="S152" s="228">
        <v>0</v>
      </c>
      <c r="T152" s="22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0" t="s">
        <v>157</v>
      </c>
      <c r="AT152" s="230" t="s">
        <v>152</v>
      </c>
      <c r="AU152" s="230" t="s">
        <v>86</v>
      </c>
      <c r="AY152" s="18" t="s">
        <v>150</v>
      </c>
      <c r="BE152" s="231">
        <f>IF(N152="základní",J152,0)</f>
        <v>726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726</v>
      </c>
      <c r="BL152" s="18" t="s">
        <v>157</v>
      </c>
      <c r="BM152" s="230" t="s">
        <v>180</v>
      </c>
    </row>
    <row r="153" s="13" customFormat="1">
      <c r="A153" s="13"/>
      <c r="B153" s="232"/>
      <c r="C153" s="233"/>
      <c r="D153" s="234" t="s">
        <v>159</v>
      </c>
      <c r="E153" s="235" t="s">
        <v>1</v>
      </c>
      <c r="F153" s="236" t="s">
        <v>181</v>
      </c>
      <c r="G153" s="233"/>
      <c r="H153" s="237">
        <v>2</v>
      </c>
      <c r="I153" s="233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159</v>
      </c>
      <c r="AU153" s="242" t="s">
        <v>86</v>
      </c>
      <c r="AV153" s="13" t="s">
        <v>86</v>
      </c>
      <c r="AW153" s="13" t="s">
        <v>30</v>
      </c>
      <c r="AX153" s="13" t="s">
        <v>76</v>
      </c>
      <c r="AY153" s="242" t="s">
        <v>150</v>
      </c>
    </row>
    <row r="154" s="13" customFormat="1">
      <c r="A154" s="13"/>
      <c r="B154" s="232"/>
      <c r="C154" s="233"/>
      <c r="D154" s="234" t="s">
        <v>159</v>
      </c>
      <c r="E154" s="235" t="s">
        <v>1</v>
      </c>
      <c r="F154" s="236" t="s">
        <v>182</v>
      </c>
      <c r="G154" s="233"/>
      <c r="H154" s="237">
        <v>2</v>
      </c>
      <c r="I154" s="233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159</v>
      </c>
      <c r="AU154" s="242" t="s">
        <v>86</v>
      </c>
      <c r="AV154" s="13" t="s">
        <v>86</v>
      </c>
      <c r="AW154" s="13" t="s">
        <v>30</v>
      </c>
      <c r="AX154" s="13" t="s">
        <v>76</v>
      </c>
      <c r="AY154" s="242" t="s">
        <v>150</v>
      </c>
    </row>
    <row r="155" s="13" customFormat="1">
      <c r="A155" s="13"/>
      <c r="B155" s="232"/>
      <c r="C155" s="233"/>
      <c r="D155" s="234" t="s">
        <v>159</v>
      </c>
      <c r="E155" s="235" t="s">
        <v>1</v>
      </c>
      <c r="F155" s="236" t="s">
        <v>183</v>
      </c>
      <c r="G155" s="233"/>
      <c r="H155" s="237">
        <v>1</v>
      </c>
      <c r="I155" s="233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159</v>
      </c>
      <c r="AU155" s="242" t="s">
        <v>86</v>
      </c>
      <c r="AV155" s="13" t="s">
        <v>86</v>
      </c>
      <c r="AW155" s="13" t="s">
        <v>30</v>
      </c>
      <c r="AX155" s="13" t="s">
        <v>76</v>
      </c>
      <c r="AY155" s="242" t="s">
        <v>150</v>
      </c>
    </row>
    <row r="156" s="13" customFormat="1">
      <c r="A156" s="13"/>
      <c r="B156" s="232"/>
      <c r="C156" s="233"/>
      <c r="D156" s="234" t="s">
        <v>159</v>
      </c>
      <c r="E156" s="235" t="s">
        <v>1</v>
      </c>
      <c r="F156" s="236" t="s">
        <v>184</v>
      </c>
      <c r="G156" s="233"/>
      <c r="H156" s="237">
        <v>1</v>
      </c>
      <c r="I156" s="233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159</v>
      </c>
      <c r="AU156" s="242" t="s">
        <v>86</v>
      </c>
      <c r="AV156" s="13" t="s">
        <v>86</v>
      </c>
      <c r="AW156" s="13" t="s">
        <v>30</v>
      </c>
      <c r="AX156" s="13" t="s">
        <v>76</v>
      </c>
      <c r="AY156" s="242" t="s">
        <v>150</v>
      </c>
    </row>
    <row r="157" s="14" customFormat="1">
      <c r="A157" s="14"/>
      <c r="B157" s="243"/>
      <c r="C157" s="244"/>
      <c r="D157" s="234" t="s">
        <v>159</v>
      </c>
      <c r="E157" s="245" t="s">
        <v>1</v>
      </c>
      <c r="F157" s="246" t="s">
        <v>185</v>
      </c>
      <c r="G157" s="244"/>
      <c r="H157" s="247">
        <v>6</v>
      </c>
      <c r="I157" s="244"/>
      <c r="J157" s="244"/>
      <c r="K157" s="244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159</v>
      </c>
      <c r="AU157" s="252" t="s">
        <v>86</v>
      </c>
      <c r="AV157" s="14" t="s">
        <v>157</v>
      </c>
      <c r="AW157" s="14" t="s">
        <v>30</v>
      </c>
      <c r="AX157" s="14" t="s">
        <v>84</v>
      </c>
      <c r="AY157" s="252" t="s">
        <v>150</v>
      </c>
    </row>
    <row r="158" s="2" customFormat="1" ht="33" customHeight="1">
      <c r="A158" s="35"/>
      <c r="B158" s="36"/>
      <c r="C158" s="220" t="s">
        <v>186</v>
      </c>
      <c r="D158" s="220" t="s">
        <v>152</v>
      </c>
      <c r="E158" s="221" t="s">
        <v>187</v>
      </c>
      <c r="F158" s="222" t="s">
        <v>188</v>
      </c>
      <c r="G158" s="223" t="s">
        <v>179</v>
      </c>
      <c r="H158" s="224">
        <v>1</v>
      </c>
      <c r="I158" s="225">
        <v>181</v>
      </c>
      <c r="J158" s="225">
        <f>ROUND(I158*H158,2)</f>
        <v>181</v>
      </c>
      <c r="K158" s="222" t="s">
        <v>156</v>
      </c>
      <c r="L158" s="38"/>
      <c r="M158" s="226" t="s">
        <v>1</v>
      </c>
      <c r="N158" s="227" t="s">
        <v>41</v>
      </c>
      <c r="O158" s="228">
        <v>0.30099999999999999</v>
      </c>
      <c r="P158" s="228">
        <f>O158*H158</f>
        <v>0.30099999999999999</v>
      </c>
      <c r="Q158" s="228">
        <v>0.023910000000000001</v>
      </c>
      <c r="R158" s="228">
        <f>Q158*H158</f>
        <v>0.023910000000000001</v>
      </c>
      <c r="S158" s="228">
        <v>0</v>
      </c>
      <c r="T158" s="22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0" t="s">
        <v>157</v>
      </c>
      <c r="AT158" s="230" t="s">
        <v>152</v>
      </c>
      <c r="AU158" s="230" t="s">
        <v>86</v>
      </c>
      <c r="AY158" s="18" t="s">
        <v>150</v>
      </c>
      <c r="BE158" s="231">
        <f>IF(N158="základní",J158,0)</f>
        <v>181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84</v>
      </c>
      <c r="BK158" s="231">
        <f>ROUND(I158*H158,2)</f>
        <v>181</v>
      </c>
      <c r="BL158" s="18" t="s">
        <v>157</v>
      </c>
      <c r="BM158" s="230" t="s">
        <v>189</v>
      </c>
    </row>
    <row r="159" s="13" customFormat="1">
      <c r="A159" s="13"/>
      <c r="B159" s="232"/>
      <c r="C159" s="233"/>
      <c r="D159" s="234" t="s">
        <v>159</v>
      </c>
      <c r="E159" s="235" t="s">
        <v>1</v>
      </c>
      <c r="F159" s="236" t="s">
        <v>190</v>
      </c>
      <c r="G159" s="233"/>
      <c r="H159" s="237">
        <v>1</v>
      </c>
      <c r="I159" s="233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159</v>
      </c>
      <c r="AU159" s="242" t="s">
        <v>86</v>
      </c>
      <c r="AV159" s="13" t="s">
        <v>86</v>
      </c>
      <c r="AW159" s="13" t="s">
        <v>30</v>
      </c>
      <c r="AX159" s="13" t="s">
        <v>84</v>
      </c>
      <c r="AY159" s="242" t="s">
        <v>150</v>
      </c>
    </row>
    <row r="160" s="2" customFormat="1" ht="33" customHeight="1">
      <c r="A160" s="35"/>
      <c r="B160" s="36"/>
      <c r="C160" s="220" t="s">
        <v>191</v>
      </c>
      <c r="D160" s="220" t="s">
        <v>152</v>
      </c>
      <c r="E160" s="221" t="s">
        <v>192</v>
      </c>
      <c r="F160" s="222" t="s">
        <v>193</v>
      </c>
      <c r="G160" s="223" t="s">
        <v>194</v>
      </c>
      <c r="H160" s="224">
        <v>2</v>
      </c>
      <c r="I160" s="225">
        <v>1637</v>
      </c>
      <c r="J160" s="225">
        <f>ROUND(I160*H160,2)</f>
        <v>3274</v>
      </c>
      <c r="K160" s="222" t="s">
        <v>1</v>
      </c>
      <c r="L160" s="38"/>
      <c r="M160" s="226" t="s">
        <v>1</v>
      </c>
      <c r="N160" s="227" t="s">
        <v>41</v>
      </c>
      <c r="O160" s="228">
        <v>0.84099999999999997</v>
      </c>
      <c r="P160" s="228">
        <f>O160*H160</f>
        <v>1.6819999999999999</v>
      </c>
      <c r="Q160" s="228">
        <v>0.12156</v>
      </c>
      <c r="R160" s="228">
        <f>Q160*H160</f>
        <v>0.24312</v>
      </c>
      <c r="S160" s="228">
        <v>0</v>
      </c>
      <c r="T160" s="22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0" t="s">
        <v>157</v>
      </c>
      <c r="AT160" s="230" t="s">
        <v>152</v>
      </c>
      <c r="AU160" s="230" t="s">
        <v>86</v>
      </c>
      <c r="AY160" s="18" t="s">
        <v>150</v>
      </c>
      <c r="BE160" s="231">
        <f>IF(N160="základní",J160,0)</f>
        <v>3274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84</v>
      </c>
      <c r="BK160" s="231">
        <f>ROUND(I160*H160,2)</f>
        <v>3274</v>
      </c>
      <c r="BL160" s="18" t="s">
        <v>157</v>
      </c>
      <c r="BM160" s="230" t="s">
        <v>195</v>
      </c>
    </row>
    <row r="161" s="13" customFormat="1">
      <c r="A161" s="13"/>
      <c r="B161" s="232"/>
      <c r="C161" s="233"/>
      <c r="D161" s="234" t="s">
        <v>159</v>
      </c>
      <c r="E161" s="235" t="s">
        <v>1</v>
      </c>
      <c r="F161" s="236" t="s">
        <v>196</v>
      </c>
      <c r="G161" s="233"/>
      <c r="H161" s="237">
        <v>1</v>
      </c>
      <c r="I161" s="233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159</v>
      </c>
      <c r="AU161" s="242" t="s">
        <v>86</v>
      </c>
      <c r="AV161" s="13" t="s">
        <v>86</v>
      </c>
      <c r="AW161" s="13" t="s">
        <v>30</v>
      </c>
      <c r="AX161" s="13" t="s">
        <v>76</v>
      </c>
      <c r="AY161" s="242" t="s">
        <v>150</v>
      </c>
    </row>
    <row r="162" s="13" customFormat="1">
      <c r="A162" s="13"/>
      <c r="B162" s="232"/>
      <c r="C162" s="233"/>
      <c r="D162" s="234" t="s">
        <v>159</v>
      </c>
      <c r="E162" s="235" t="s">
        <v>1</v>
      </c>
      <c r="F162" s="236" t="s">
        <v>197</v>
      </c>
      <c r="G162" s="233"/>
      <c r="H162" s="237">
        <v>1</v>
      </c>
      <c r="I162" s="233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159</v>
      </c>
      <c r="AU162" s="242" t="s">
        <v>86</v>
      </c>
      <c r="AV162" s="13" t="s">
        <v>86</v>
      </c>
      <c r="AW162" s="13" t="s">
        <v>30</v>
      </c>
      <c r="AX162" s="13" t="s">
        <v>76</v>
      </c>
      <c r="AY162" s="242" t="s">
        <v>150</v>
      </c>
    </row>
    <row r="163" s="14" customFormat="1">
      <c r="A163" s="14"/>
      <c r="B163" s="243"/>
      <c r="C163" s="244"/>
      <c r="D163" s="234" t="s">
        <v>159</v>
      </c>
      <c r="E163" s="245" t="s">
        <v>1</v>
      </c>
      <c r="F163" s="246" t="s">
        <v>185</v>
      </c>
      <c r="G163" s="244"/>
      <c r="H163" s="247">
        <v>2</v>
      </c>
      <c r="I163" s="244"/>
      <c r="J163" s="244"/>
      <c r="K163" s="244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159</v>
      </c>
      <c r="AU163" s="252" t="s">
        <v>86</v>
      </c>
      <c r="AV163" s="14" t="s">
        <v>157</v>
      </c>
      <c r="AW163" s="14" t="s">
        <v>30</v>
      </c>
      <c r="AX163" s="14" t="s">
        <v>84</v>
      </c>
      <c r="AY163" s="252" t="s">
        <v>150</v>
      </c>
    </row>
    <row r="164" s="12" customFormat="1" ht="22.8" customHeight="1">
      <c r="A164" s="12"/>
      <c r="B164" s="205"/>
      <c r="C164" s="206"/>
      <c r="D164" s="207" t="s">
        <v>75</v>
      </c>
      <c r="E164" s="218" t="s">
        <v>186</v>
      </c>
      <c r="F164" s="218" t="s">
        <v>198</v>
      </c>
      <c r="G164" s="206"/>
      <c r="H164" s="206"/>
      <c r="I164" s="206"/>
      <c r="J164" s="219">
        <f>BK164</f>
        <v>17444.82</v>
      </c>
      <c r="K164" s="206"/>
      <c r="L164" s="210"/>
      <c r="M164" s="211"/>
      <c r="N164" s="212"/>
      <c r="O164" s="212"/>
      <c r="P164" s="213">
        <f>SUM(P165:P189)</f>
        <v>26.64856</v>
      </c>
      <c r="Q164" s="212"/>
      <c r="R164" s="213">
        <f>SUM(R165:R189)</f>
        <v>0.65360990000000008</v>
      </c>
      <c r="S164" s="212"/>
      <c r="T164" s="214">
        <f>SUM(T165:T189)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5" t="s">
        <v>84</v>
      </c>
      <c r="AT164" s="216" t="s">
        <v>75</v>
      </c>
      <c r="AU164" s="216" t="s">
        <v>84</v>
      </c>
      <c r="AY164" s="215" t="s">
        <v>150</v>
      </c>
      <c r="BK164" s="217">
        <f>SUM(BK165:BK189)</f>
        <v>17444.82</v>
      </c>
    </row>
    <row r="165" s="2" customFormat="1" ht="24.15" customHeight="1">
      <c r="A165" s="35"/>
      <c r="B165" s="36"/>
      <c r="C165" s="220" t="s">
        <v>199</v>
      </c>
      <c r="D165" s="220" t="s">
        <v>152</v>
      </c>
      <c r="E165" s="221" t="s">
        <v>200</v>
      </c>
      <c r="F165" s="222" t="s">
        <v>201</v>
      </c>
      <c r="G165" s="223" t="s">
        <v>163</v>
      </c>
      <c r="H165" s="224">
        <v>37.064999999999998</v>
      </c>
      <c r="I165" s="225">
        <v>158</v>
      </c>
      <c r="J165" s="225">
        <f>ROUND(I165*H165,2)</f>
        <v>5856.2700000000004</v>
      </c>
      <c r="K165" s="222" t="s">
        <v>156</v>
      </c>
      <c r="L165" s="38"/>
      <c r="M165" s="226" t="s">
        <v>1</v>
      </c>
      <c r="N165" s="227" t="s">
        <v>41</v>
      </c>
      <c r="O165" s="228">
        <v>0.252</v>
      </c>
      <c r="P165" s="228">
        <f>O165*H165</f>
        <v>9.3403799999999997</v>
      </c>
      <c r="Q165" s="228">
        <v>0.0057000000000000002</v>
      </c>
      <c r="R165" s="228">
        <f>Q165*H165</f>
        <v>0.2112705</v>
      </c>
      <c r="S165" s="228">
        <v>0</v>
      </c>
      <c r="T165" s="22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0" t="s">
        <v>157</v>
      </c>
      <c r="AT165" s="230" t="s">
        <v>152</v>
      </c>
      <c r="AU165" s="230" t="s">
        <v>86</v>
      </c>
      <c r="AY165" s="18" t="s">
        <v>150</v>
      </c>
      <c r="BE165" s="231">
        <f>IF(N165="základní",J165,0)</f>
        <v>5856.2700000000004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84</v>
      </c>
      <c r="BK165" s="231">
        <f>ROUND(I165*H165,2)</f>
        <v>5856.2700000000004</v>
      </c>
      <c r="BL165" s="18" t="s">
        <v>157</v>
      </c>
      <c r="BM165" s="230" t="s">
        <v>202</v>
      </c>
    </row>
    <row r="166" s="13" customFormat="1">
      <c r="A166" s="13"/>
      <c r="B166" s="232"/>
      <c r="C166" s="233"/>
      <c r="D166" s="234" t="s">
        <v>159</v>
      </c>
      <c r="E166" s="235" t="s">
        <v>1</v>
      </c>
      <c r="F166" s="236" t="s">
        <v>203</v>
      </c>
      <c r="G166" s="233"/>
      <c r="H166" s="237">
        <v>37.064999999999998</v>
      </c>
      <c r="I166" s="233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159</v>
      </c>
      <c r="AU166" s="242" t="s">
        <v>86</v>
      </c>
      <c r="AV166" s="13" t="s">
        <v>86</v>
      </c>
      <c r="AW166" s="13" t="s">
        <v>30</v>
      </c>
      <c r="AX166" s="13" t="s">
        <v>84</v>
      </c>
      <c r="AY166" s="242" t="s">
        <v>150</v>
      </c>
    </row>
    <row r="167" s="2" customFormat="1" ht="24.15" customHeight="1">
      <c r="A167" s="35"/>
      <c r="B167" s="36"/>
      <c r="C167" s="220" t="s">
        <v>204</v>
      </c>
      <c r="D167" s="220" t="s">
        <v>152</v>
      </c>
      <c r="E167" s="221" t="s">
        <v>205</v>
      </c>
      <c r="F167" s="222" t="s">
        <v>206</v>
      </c>
      <c r="G167" s="223" t="s">
        <v>179</v>
      </c>
      <c r="H167" s="224">
        <v>20</v>
      </c>
      <c r="I167" s="225">
        <v>160</v>
      </c>
      <c r="J167" s="225">
        <f>ROUND(I167*H167,2)</f>
        <v>3200</v>
      </c>
      <c r="K167" s="222" t="s">
        <v>156</v>
      </c>
      <c r="L167" s="38"/>
      <c r="M167" s="226" t="s">
        <v>1</v>
      </c>
      <c r="N167" s="227" t="s">
        <v>41</v>
      </c>
      <c r="O167" s="228">
        <v>0.253</v>
      </c>
      <c r="P167" s="228">
        <f>O167*H167</f>
        <v>5.0600000000000005</v>
      </c>
      <c r="Q167" s="228">
        <v>0.0037599999999999999</v>
      </c>
      <c r="R167" s="228">
        <f>Q167*H167</f>
        <v>0.075200000000000003</v>
      </c>
      <c r="S167" s="228">
        <v>0</v>
      </c>
      <c r="T167" s="22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0" t="s">
        <v>157</v>
      </c>
      <c r="AT167" s="230" t="s">
        <v>152</v>
      </c>
      <c r="AU167" s="230" t="s">
        <v>86</v>
      </c>
      <c r="AY167" s="18" t="s">
        <v>150</v>
      </c>
      <c r="BE167" s="231">
        <f>IF(N167="základní",J167,0)</f>
        <v>3200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84</v>
      </c>
      <c r="BK167" s="231">
        <f>ROUND(I167*H167,2)</f>
        <v>3200</v>
      </c>
      <c r="BL167" s="18" t="s">
        <v>157</v>
      </c>
      <c r="BM167" s="230" t="s">
        <v>207</v>
      </c>
    </row>
    <row r="168" s="13" customFormat="1">
      <c r="A168" s="13"/>
      <c r="B168" s="232"/>
      <c r="C168" s="233"/>
      <c r="D168" s="234" t="s">
        <v>159</v>
      </c>
      <c r="E168" s="235" t="s">
        <v>1</v>
      </c>
      <c r="F168" s="236" t="s">
        <v>208</v>
      </c>
      <c r="G168" s="233"/>
      <c r="H168" s="237">
        <v>4</v>
      </c>
      <c r="I168" s="233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159</v>
      </c>
      <c r="AU168" s="242" t="s">
        <v>86</v>
      </c>
      <c r="AV168" s="13" t="s">
        <v>86</v>
      </c>
      <c r="AW168" s="13" t="s">
        <v>30</v>
      </c>
      <c r="AX168" s="13" t="s">
        <v>76</v>
      </c>
      <c r="AY168" s="242" t="s">
        <v>150</v>
      </c>
    </row>
    <row r="169" s="13" customFormat="1">
      <c r="A169" s="13"/>
      <c r="B169" s="232"/>
      <c r="C169" s="233"/>
      <c r="D169" s="234" t="s">
        <v>159</v>
      </c>
      <c r="E169" s="235" t="s">
        <v>1</v>
      </c>
      <c r="F169" s="236" t="s">
        <v>209</v>
      </c>
      <c r="G169" s="233"/>
      <c r="H169" s="237">
        <v>2</v>
      </c>
      <c r="I169" s="233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159</v>
      </c>
      <c r="AU169" s="242" t="s">
        <v>86</v>
      </c>
      <c r="AV169" s="13" t="s">
        <v>86</v>
      </c>
      <c r="AW169" s="13" t="s">
        <v>30</v>
      </c>
      <c r="AX169" s="13" t="s">
        <v>76</v>
      </c>
      <c r="AY169" s="242" t="s">
        <v>150</v>
      </c>
    </row>
    <row r="170" s="13" customFormat="1">
      <c r="A170" s="13"/>
      <c r="B170" s="232"/>
      <c r="C170" s="233"/>
      <c r="D170" s="234" t="s">
        <v>159</v>
      </c>
      <c r="E170" s="235" t="s">
        <v>1</v>
      </c>
      <c r="F170" s="236" t="s">
        <v>210</v>
      </c>
      <c r="G170" s="233"/>
      <c r="H170" s="237">
        <v>2</v>
      </c>
      <c r="I170" s="233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159</v>
      </c>
      <c r="AU170" s="242" t="s">
        <v>86</v>
      </c>
      <c r="AV170" s="13" t="s">
        <v>86</v>
      </c>
      <c r="AW170" s="13" t="s">
        <v>30</v>
      </c>
      <c r="AX170" s="13" t="s">
        <v>76</v>
      </c>
      <c r="AY170" s="242" t="s">
        <v>150</v>
      </c>
    </row>
    <row r="171" s="13" customFormat="1">
      <c r="A171" s="13"/>
      <c r="B171" s="232"/>
      <c r="C171" s="233"/>
      <c r="D171" s="234" t="s">
        <v>159</v>
      </c>
      <c r="E171" s="235" t="s">
        <v>1</v>
      </c>
      <c r="F171" s="236" t="s">
        <v>211</v>
      </c>
      <c r="G171" s="233"/>
      <c r="H171" s="237">
        <v>2</v>
      </c>
      <c r="I171" s="233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159</v>
      </c>
      <c r="AU171" s="242" t="s">
        <v>86</v>
      </c>
      <c r="AV171" s="13" t="s">
        <v>86</v>
      </c>
      <c r="AW171" s="13" t="s">
        <v>30</v>
      </c>
      <c r="AX171" s="13" t="s">
        <v>76</v>
      </c>
      <c r="AY171" s="242" t="s">
        <v>150</v>
      </c>
    </row>
    <row r="172" s="13" customFormat="1">
      <c r="A172" s="13"/>
      <c r="B172" s="232"/>
      <c r="C172" s="233"/>
      <c r="D172" s="234" t="s">
        <v>159</v>
      </c>
      <c r="E172" s="235" t="s">
        <v>1</v>
      </c>
      <c r="F172" s="236" t="s">
        <v>212</v>
      </c>
      <c r="G172" s="233"/>
      <c r="H172" s="237">
        <v>4</v>
      </c>
      <c r="I172" s="233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159</v>
      </c>
      <c r="AU172" s="242" t="s">
        <v>86</v>
      </c>
      <c r="AV172" s="13" t="s">
        <v>86</v>
      </c>
      <c r="AW172" s="13" t="s">
        <v>30</v>
      </c>
      <c r="AX172" s="13" t="s">
        <v>76</v>
      </c>
      <c r="AY172" s="242" t="s">
        <v>150</v>
      </c>
    </row>
    <row r="173" s="13" customFormat="1">
      <c r="A173" s="13"/>
      <c r="B173" s="232"/>
      <c r="C173" s="233"/>
      <c r="D173" s="234" t="s">
        <v>159</v>
      </c>
      <c r="E173" s="235" t="s">
        <v>1</v>
      </c>
      <c r="F173" s="236" t="s">
        <v>213</v>
      </c>
      <c r="G173" s="233"/>
      <c r="H173" s="237">
        <v>4</v>
      </c>
      <c r="I173" s="233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159</v>
      </c>
      <c r="AU173" s="242" t="s">
        <v>86</v>
      </c>
      <c r="AV173" s="13" t="s">
        <v>86</v>
      </c>
      <c r="AW173" s="13" t="s">
        <v>30</v>
      </c>
      <c r="AX173" s="13" t="s">
        <v>76</v>
      </c>
      <c r="AY173" s="242" t="s">
        <v>150</v>
      </c>
    </row>
    <row r="174" s="13" customFormat="1">
      <c r="A174" s="13"/>
      <c r="B174" s="232"/>
      <c r="C174" s="233"/>
      <c r="D174" s="234" t="s">
        <v>159</v>
      </c>
      <c r="E174" s="235" t="s">
        <v>1</v>
      </c>
      <c r="F174" s="236" t="s">
        <v>214</v>
      </c>
      <c r="G174" s="233"/>
      <c r="H174" s="237">
        <v>2</v>
      </c>
      <c r="I174" s="233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159</v>
      </c>
      <c r="AU174" s="242" t="s">
        <v>86</v>
      </c>
      <c r="AV174" s="13" t="s">
        <v>86</v>
      </c>
      <c r="AW174" s="13" t="s">
        <v>30</v>
      </c>
      <c r="AX174" s="13" t="s">
        <v>76</v>
      </c>
      <c r="AY174" s="242" t="s">
        <v>150</v>
      </c>
    </row>
    <row r="175" s="14" customFormat="1">
      <c r="A175" s="14"/>
      <c r="B175" s="243"/>
      <c r="C175" s="244"/>
      <c r="D175" s="234" t="s">
        <v>159</v>
      </c>
      <c r="E175" s="245" t="s">
        <v>1</v>
      </c>
      <c r="F175" s="246" t="s">
        <v>185</v>
      </c>
      <c r="G175" s="244"/>
      <c r="H175" s="247">
        <v>20</v>
      </c>
      <c r="I175" s="244"/>
      <c r="J175" s="244"/>
      <c r="K175" s="244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159</v>
      </c>
      <c r="AU175" s="252" t="s">
        <v>86</v>
      </c>
      <c r="AV175" s="14" t="s">
        <v>157</v>
      </c>
      <c r="AW175" s="14" t="s">
        <v>30</v>
      </c>
      <c r="AX175" s="14" t="s">
        <v>84</v>
      </c>
      <c r="AY175" s="252" t="s">
        <v>150</v>
      </c>
    </row>
    <row r="176" s="2" customFormat="1" ht="24.15" customHeight="1">
      <c r="A176" s="35"/>
      <c r="B176" s="36"/>
      <c r="C176" s="220" t="s">
        <v>215</v>
      </c>
      <c r="D176" s="220" t="s">
        <v>152</v>
      </c>
      <c r="E176" s="221" t="s">
        <v>216</v>
      </c>
      <c r="F176" s="222" t="s">
        <v>217</v>
      </c>
      <c r="G176" s="223" t="s">
        <v>179</v>
      </c>
      <c r="H176" s="224">
        <v>1</v>
      </c>
      <c r="I176" s="225">
        <v>303</v>
      </c>
      <c r="J176" s="225">
        <f>ROUND(I176*H176,2)</f>
        <v>303</v>
      </c>
      <c r="K176" s="222" t="s">
        <v>156</v>
      </c>
      <c r="L176" s="38"/>
      <c r="M176" s="226" t="s">
        <v>1</v>
      </c>
      <c r="N176" s="227" t="s">
        <v>41</v>
      </c>
      <c r="O176" s="228">
        <v>0.45200000000000001</v>
      </c>
      <c r="P176" s="228">
        <f>O176*H176</f>
        <v>0.45200000000000001</v>
      </c>
      <c r="Q176" s="228">
        <v>0.010200000000000001</v>
      </c>
      <c r="R176" s="228">
        <f>Q176*H176</f>
        <v>0.010200000000000001</v>
      </c>
      <c r="S176" s="228">
        <v>0</v>
      </c>
      <c r="T176" s="22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0" t="s">
        <v>157</v>
      </c>
      <c r="AT176" s="230" t="s">
        <v>152</v>
      </c>
      <c r="AU176" s="230" t="s">
        <v>86</v>
      </c>
      <c r="AY176" s="18" t="s">
        <v>150</v>
      </c>
      <c r="BE176" s="231">
        <f>IF(N176="základní",J176,0)</f>
        <v>303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84</v>
      </c>
      <c r="BK176" s="231">
        <f>ROUND(I176*H176,2)</f>
        <v>303</v>
      </c>
      <c r="BL176" s="18" t="s">
        <v>157</v>
      </c>
      <c r="BM176" s="230" t="s">
        <v>218</v>
      </c>
    </row>
    <row r="177" s="13" customFormat="1">
      <c r="A177" s="13"/>
      <c r="B177" s="232"/>
      <c r="C177" s="233"/>
      <c r="D177" s="234" t="s">
        <v>159</v>
      </c>
      <c r="E177" s="235" t="s">
        <v>1</v>
      </c>
      <c r="F177" s="236" t="s">
        <v>219</v>
      </c>
      <c r="G177" s="233"/>
      <c r="H177" s="237">
        <v>1</v>
      </c>
      <c r="I177" s="233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159</v>
      </c>
      <c r="AU177" s="242" t="s">
        <v>86</v>
      </c>
      <c r="AV177" s="13" t="s">
        <v>86</v>
      </c>
      <c r="AW177" s="13" t="s">
        <v>30</v>
      </c>
      <c r="AX177" s="13" t="s">
        <v>84</v>
      </c>
      <c r="AY177" s="242" t="s">
        <v>150</v>
      </c>
    </row>
    <row r="178" s="2" customFormat="1" ht="24.15" customHeight="1">
      <c r="A178" s="35"/>
      <c r="B178" s="36"/>
      <c r="C178" s="220" t="s">
        <v>220</v>
      </c>
      <c r="D178" s="220" t="s">
        <v>152</v>
      </c>
      <c r="E178" s="221" t="s">
        <v>221</v>
      </c>
      <c r="F178" s="222" t="s">
        <v>222</v>
      </c>
      <c r="G178" s="223" t="s">
        <v>163</v>
      </c>
      <c r="H178" s="224">
        <v>0.69999999999999996</v>
      </c>
      <c r="I178" s="225">
        <v>469</v>
      </c>
      <c r="J178" s="225">
        <f>ROUND(I178*H178,2)</f>
        <v>328.30000000000001</v>
      </c>
      <c r="K178" s="222" t="s">
        <v>1</v>
      </c>
      <c r="L178" s="38"/>
      <c r="M178" s="226" t="s">
        <v>1</v>
      </c>
      <c r="N178" s="227" t="s">
        <v>41</v>
      </c>
      <c r="O178" s="228">
        <v>0.66600000000000004</v>
      </c>
      <c r="P178" s="228">
        <f>O178*H178</f>
        <v>0.4662</v>
      </c>
      <c r="Q178" s="228">
        <v>0.030300000000000001</v>
      </c>
      <c r="R178" s="228">
        <f>Q178*H178</f>
        <v>0.02121</v>
      </c>
      <c r="S178" s="228">
        <v>0</v>
      </c>
      <c r="T178" s="22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0" t="s">
        <v>157</v>
      </c>
      <c r="AT178" s="230" t="s">
        <v>152</v>
      </c>
      <c r="AU178" s="230" t="s">
        <v>86</v>
      </c>
      <c r="AY178" s="18" t="s">
        <v>150</v>
      </c>
      <c r="BE178" s="231">
        <f>IF(N178="základní",J178,0)</f>
        <v>328.30000000000001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84</v>
      </c>
      <c r="BK178" s="231">
        <f>ROUND(I178*H178,2)</f>
        <v>328.30000000000001</v>
      </c>
      <c r="BL178" s="18" t="s">
        <v>157</v>
      </c>
      <c r="BM178" s="230" t="s">
        <v>223</v>
      </c>
    </row>
    <row r="179" s="15" customFormat="1">
      <c r="A179" s="15"/>
      <c r="B179" s="253"/>
      <c r="C179" s="254"/>
      <c r="D179" s="234" t="s">
        <v>159</v>
      </c>
      <c r="E179" s="255" t="s">
        <v>1</v>
      </c>
      <c r="F179" s="256" t="s">
        <v>224</v>
      </c>
      <c r="G179" s="254"/>
      <c r="H179" s="255" t="s">
        <v>1</v>
      </c>
      <c r="I179" s="254"/>
      <c r="J179" s="254"/>
      <c r="K179" s="254"/>
      <c r="L179" s="257"/>
      <c r="M179" s="258"/>
      <c r="N179" s="259"/>
      <c r="O179" s="259"/>
      <c r="P179" s="259"/>
      <c r="Q179" s="259"/>
      <c r="R179" s="259"/>
      <c r="S179" s="259"/>
      <c r="T179" s="260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1" t="s">
        <v>159</v>
      </c>
      <c r="AU179" s="261" t="s">
        <v>86</v>
      </c>
      <c r="AV179" s="15" t="s">
        <v>84</v>
      </c>
      <c r="AW179" s="15" t="s">
        <v>30</v>
      </c>
      <c r="AX179" s="15" t="s">
        <v>76</v>
      </c>
      <c r="AY179" s="261" t="s">
        <v>150</v>
      </c>
    </row>
    <row r="180" s="13" customFormat="1">
      <c r="A180" s="13"/>
      <c r="B180" s="232"/>
      <c r="C180" s="233"/>
      <c r="D180" s="234" t="s">
        <v>159</v>
      </c>
      <c r="E180" s="235" t="s">
        <v>1</v>
      </c>
      <c r="F180" s="236" t="s">
        <v>225</v>
      </c>
      <c r="G180" s="233"/>
      <c r="H180" s="237">
        <v>0.10000000000000001</v>
      </c>
      <c r="I180" s="233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159</v>
      </c>
      <c r="AU180" s="242" t="s">
        <v>86</v>
      </c>
      <c r="AV180" s="13" t="s">
        <v>86</v>
      </c>
      <c r="AW180" s="13" t="s">
        <v>30</v>
      </c>
      <c r="AX180" s="13" t="s">
        <v>76</v>
      </c>
      <c r="AY180" s="242" t="s">
        <v>150</v>
      </c>
    </row>
    <row r="181" s="13" customFormat="1">
      <c r="A181" s="13"/>
      <c r="B181" s="232"/>
      <c r="C181" s="233"/>
      <c r="D181" s="234" t="s">
        <v>159</v>
      </c>
      <c r="E181" s="235" t="s">
        <v>1</v>
      </c>
      <c r="F181" s="236" t="s">
        <v>226</v>
      </c>
      <c r="G181" s="233"/>
      <c r="H181" s="237">
        <v>0.40000000000000002</v>
      </c>
      <c r="I181" s="233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159</v>
      </c>
      <c r="AU181" s="242" t="s">
        <v>86</v>
      </c>
      <c r="AV181" s="13" t="s">
        <v>86</v>
      </c>
      <c r="AW181" s="13" t="s">
        <v>30</v>
      </c>
      <c r="AX181" s="13" t="s">
        <v>76</v>
      </c>
      <c r="AY181" s="242" t="s">
        <v>150</v>
      </c>
    </row>
    <row r="182" s="13" customFormat="1">
      <c r="A182" s="13"/>
      <c r="B182" s="232"/>
      <c r="C182" s="233"/>
      <c r="D182" s="234" t="s">
        <v>159</v>
      </c>
      <c r="E182" s="235" t="s">
        <v>1</v>
      </c>
      <c r="F182" s="236" t="s">
        <v>227</v>
      </c>
      <c r="G182" s="233"/>
      <c r="H182" s="237">
        <v>0.20000000000000001</v>
      </c>
      <c r="I182" s="233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159</v>
      </c>
      <c r="AU182" s="242" t="s">
        <v>86</v>
      </c>
      <c r="AV182" s="13" t="s">
        <v>86</v>
      </c>
      <c r="AW182" s="13" t="s">
        <v>30</v>
      </c>
      <c r="AX182" s="13" t="s">
        <v>76</v>
      </c>
      <c r="AY182" s="242" t="s">
        <v>150</v>
      </c>
    </row>
    <row r="183" s="14" customFormat="1">
      <c r="A183" s="14"/>
      <c r="B183" s="243"/>
      <c r="C183" s="244"/>
      <c r="D183" s="234" t="s">
        <v>159</v>
      </c>
      <c r="E183" s="245" t="s">
        <v>1</v>
      </c>
      <c r="F183" s="246" t="s">
        <v>185</v>
      </c>
      <c r="G183" s="244"/>
      <c r="H183" s="247">
        <v>0.69999999999999996</v>
      </c>
      <c r="I183" s="244"/>
      <c r="J183" s="244"/>
      <c r="K183" s="244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159</v>
      </c>
      <c r="AU183" s="252" t="s">
        <v>86</v>
      </c>
      <c r="AV183" s="14" t="s">
        <v>157</v>
      </c>
      <c r="AW183" s="14" t="s">
        <v>30</v>
      </c>
      <c r="AX183" s="14" t="s">
        <v>84</v>
      </c>
      <c r="AY183" s="252" t="s">
        <v>150</v>
      </c>
    </row>
    <row r="184" s="2" customFormat="1" ht="24.15" customHeight="1">
      <c r="A184" s="35"/>
      <c r="B184" s="36"/>
      <c r="C184" s="220" t="s">
        <v>228</v>
      </c>
      <c r="D184" s="220" t="s">
        <v>152</v>
      </c>
      <c r="E184" s="221" t="s">
        <v>229</v>
      </c>
      <c r="F184" s="222" t="s">
        <v>230</v>
      </c>
      <c r="G184" s="223" t="s">
        <v>163</v>
      </c>
      <c r="H184" s="224">
        <v>58.241999999999997</v>
      </c>
      <c r="I184" s="225">
        <v>125</v>
      </c>
      <c r="J184" s="225">
        <f>ROUND(I184*H184,2)</f>
        <v>7280.25</v>
      </c>
      <c r="K184" s="222" t="s">
        <v>156</v>
      </c>
      <c r="L184" s="38"/>
      <c r="M184" s="226" t="s">
        <v>1</v>
      </c>
      <c r="N184" s="227" t="s">
        <v>41</v>
      </c>
      <c r="O184" s="228">
        <v>0.19</v>
      </c>
      <c r="P184" s="228">
        <f>O184*H184</f>
        <v>11.06598</v>
      </c>
      <c r="Q184" s="228">
        <v>0.0057000000000000002</v>
      </c>
      <c r="R184" s="228">
        <f>Q184*H184</f>
        <v>0.33197939999999998</v>
      </c>
      <c r="S184" s="228">
        <v>0</v>
      </c>
      <c r="T184" s="22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0" t="s">
        <v>157</v>
      </c>
      <c r="AT184" s="230" t="s">
        <v>152</v>
      </c>
      <c r="AU184" s="230" t="s">
        <v>86</v>
      </c>
      <c r="AY184" s="18" t="s">
        <v>150</v>
      </c>
      <c r="BE184" s="231">
        <f>IF(N184="základní",J184,0)</f>
        <v>7280.25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84</v>
      </c>
      <c r="BK184" s="231">
        <f>ROUND(I184*H184,2)</f>
        <v>7280.25</v>
      </c>
      <c r="BL184" s="18" t="s">
        <v>157</v>
      </c>
      <c r="BM184" s="230" t="s">
        <v>231</v>
      </c>
    </row>
    <row r="185" s="13" customFormat="1">
      <c r="A185" s="13"/>
      <c r="B185" s="232"/>
      <c r="C185" s="233"/>
      <c r="D185" s="234" t="s">
        <v>159</v>
      </c>
      <c r="E185" s="235" t="s">
        <v>1</v>
      </c>
      <c r="F185" s="236" t="s">
        <v>232</v>
      </c>
      <c r="G185" s="233"/>
      <c r="H185" s="237">
        <v>58.241999999999997</v>
      </c>
      <c r="I185" s="233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159</v>
      </c>
      <c r="AU185" s="242" t="s">
        <v>86</v>
      </c>
      <c r="AV185" s="13" t="s">
        <v>86</v>
      </c>
      <c r="AW185" s="13" t="s">
        <v>30</v>
      </c>
      <c r="AX185" s="13" t="s">
        <v>84</v>
      </c>
      <c r="AY185" s="242" t="s">
        <v>150</v>
      </c>
    </row>
    <row r="186" s="2" customFormat="1" ht="24.15" customHeight="1">
      <c r="A186" s="35"/>
      <c r="B186" s="36"/>
      <c r="C186" s="220" t="s">
        <v>233</v>
      </c>
      <c r="D186" s="220" t="s">
        <v>152</v>
      </c>
      <c r="E186" s="221" t="s">
        <v>234</v>
      </c>
      <c r="F186" s="222" t="s">
        <v>235</v>
      </c>
      <c r="G186" s="223" t="s">
        <v>179</v>
      </c>
      <c r="H186" s="224">
        <v>3</v>
      </c>
      <c r="I186" s="225">
        <v>159</v>
      </c>
      <c r="J186" s="225">
        <f>ROUND(I186*H186,2)</f>
        <v>477</v>
      </c>
      <c r="K186" s="222" t="s">
        <v>156</v>
      </c>
      <c r="L186" s="38"/>
      <c r="M186" s="226" t="s">
        <v>1</v>
      </c>
      <c r="N186" s="227" t="s">
        <v>41</v>
      </c>
      <c r="O186" s="228">
        <v>0.087999999999999995</v>
      </c>
      <c r="P186" s="228">
        <f>O186*H186</f>
        <v>0.26400000000000001</v>
      </c>
      <c r="Q186" s="228">
        <v>0.00125</v>
      </c>
      <c r="R186" s="228">
        <f>Q186*H186</f>
        <v>0.0037499999999999999</v>
      </c>
      <c r="S186" s="228">
        <v>0</v>
      </c>
      <c r="T186" s="22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0" t="s">
        <v>157</v>
      </c>
      <c r="AT186" s="230" t="s">
        <v>152</v>
      </c>
      <c r="AU186" s="230" t="s">
        <v>86</v>
      </c>
      <c r="AY186" s="18" t="s">
        <v>150</v>
      </c>
      <c r="BE186" s="231">
        <f>IF(N186="základní",J186,0)</f>
        <v>477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84</v>
      </c>
      <c r="BK186" s="231">
        <f>ROUND(I186*H186,2)</f>
        <v>477</v>
      </c>
      <c r="BL186" s="18" t="s">
        <v>157</v>
      </c>
      <c r="BM186" s="230" t="s">
        <v>236</v>
      </c>
    </row>
    <row r="187" s="13" customFormat="1">
      <c r="A187" s="13"/>
      <c r="B187" s="232"/>
      <c r="C187" s="233"/>
      <c r="D187" s="234" t="s">
        <v>159</v>
      </c>
      <c r="E187" s="235" t="s">
        <v>1</v>
      </c>
      <c r="F187" s="236" t="s">
        <v>237</v>
      </c>
      <c r="G187" s="233"/>
      <c r="H187" s="237">
        <v>1</v>
      </c>
      <c r="I187" s="233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159</v>
      </c>
      <c r="AU187" s="242" t="s">
        <v>86</v>
      </c>
      <c r="AV187" s="13" t="s">
        <v>86</v>
      </c>
      <c r="AW187" s="13" t="s">
        <v>30</v>
      </c>
      <c r="AX187" s="13" t="s">
        <v>76</v>
      </c>
      <c r="AY187" s="242" t="s">
        <v>150</v>
      </c>
    </row>
    <row r="188" s="13" customFormat="1">
      <c r="A188" s="13"/>
      <c r="B188" s="232"/>
      <c r="C188" s="233"/>
      <c r="D188" s="234" t="s">
        <v>159</v>
      </c>
      <c r="E188" s="235" t="s">
        <v>1</v>
      </c>
      <c r="F188" s="236" t="s">
        <v>238</v>
      </c>
      <c r="G188" s="233"/>
      <c r="H188" s="237">
        <v>2</v>
      </c>
      <c r="I188" s="233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159</v>
      </c>
      <c r="AU188" s="242" t="s">
        <v>86</v>
      </c>
      <c r="AV188" s="13" t="s">
        <v>86</v>
      </c>
      <c r="AW188" s="13" t="s">
        <v>30</v>
      </c>
      <c r="AX188" s="13" t="s">
        <v>76</v>
      </c>
      <c r="AY188" s="242" t="s">
        <v>150</v>
      </c>
    </row>
    <row r="189" s="14" customFormat="1">
      <c r="A189" s="14"/>
      <c r="B189" s="243"/>
      <c r="C189" s="244"/>
      <c r="D189" s="234" t="s">
        <v>159</v>
      </c>
      <c r="E189" s="245" t="s">
        <v>1</v>
      </c>
      <c r="F189" s="246" t="s">
        <v>185</v>
      </c>
      <c r="G189" s="244"/>
      <c r="H189" s="247">
        <v>3</v>
      </c>
      <c r="I189" s="244"/>
      <c r="J189" s="244"/>
      <c r="K189" s="244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159</v>
      </c>
      <c r="AU189" s="252" t="s">
        <v>86</v>
      </c>
      <c r="AV189" s="14" t="s">
        <v>157</v>
      </c>
      <c r="AW189" s="14" t="s">
        <v>30</v>
      </c>
      <c r="AX189" s="14" t="s">
        <v>84</v>
      </c>
      <c r="AY189" s="252" t="s">
        <v>150</v>
      </c>
    </row>
    <row r="190" s="12" customFormat="1" ht="22.8" customHeight="1">
      <c r="A190" s="12"/>
      <c r="B190" s="205"/>
      <c r="C190" s="206"/>
      <c r="D190" s="207" t="s">
        <v>75</v>
      </c>
      <c r="E190" s="218" t="s">
        <v>204</v>
      </c>
      <c r="F190" s="218" t="s">
        <v>239</v>
      </c>
      <c r="G190" s="206"/>
      <c r="H190" s="206"/>
      <c r="I190" s="206"/>
      <c r="J190" s="219">
        <f>BK190</f>
        <v>80105.549999999988</v>
      </c>
      <c r="K190" s="206"/>
      <c r="L190" s="210"/>
      <c r="M190" s="211"/>
      <c r="N190" s="212"/>
      <c r="O190" s="212"/>
      <c r="P190" s="213">
        <f>SUM(P191:P234)</f>
        <v>154.02758100000003</v>
      </c>
      <c r="Q190" s="212"/>
      <c r="R190" s="213">
        <f>SUM(R191:R234)</f>
        <v>0.071476490000000004</v>
      </c>
      <c r="S190" s="212"/>
      <c r="T190" s="214">
        <f>SUM(T191:T234)</f>
        <v>0.439724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5" t="s">
        <v>84</v>
      </c>
      <c r="AT190" s="216" t="s">
        <v>75</v>
      </c>
      <c r="AU190" s="216" t="s">
        <v>84</v>
      </c>
      <c r="AY190" s="215" t="s">
        <v>150</v>
      </c>
      <c r="BK190" s="217">
        <f>SUM(BK191:BK234)</f>
        <v>80105.549999999988</v>
      </c>
    </row>
    <row r="191" s="2" customFormat="1" ht="33" customHeight="1">
      <c r="A191" s="35"/>
      <c r="B191" s="36"/>
      <c r="C191" s="220" t="s">
        <v>240</v>
      </c>
      <c r="D191" s="220" t="s">
        <v>152</v>
      </c>
      <c r="E191" s="221" t="s">
        <v>241</v>
      </c>
      <c r="F191" s="222" t="s">
        <v>242</v>
      </c>
      <c r="G191" s="223" t="s">
        <v>163</v>
      </c>
      <c r="H191" s="224">
        <v>337.697</v>
      </c>
      <c r="I191" s="225">
        <v>63.600000000000001</v>
      </c>
      <c r="J191" s="225">
        <f>ROUND(I191*H191,2)</f>
        <v>21477.529999999999</v>
      </c>
      <c r="K191" s="222" t="s">
        <v>156</v>
      </c>
      <c r="L191" s="38"/>
      <c r="M191" s="226" t="s">
        <v>1</v>
      </c>
      <c r="N191" s="227" t="s">
        <v>41</v>
      </c>
      <c r="O191" s="228">
        <v>0.105</v>
      </c>
      <c r="P191" s="228">
        <f>O191*H191</f>
        <v>35.458185</v>
      </c>
      <c r="Q191" s="228">
        <v>0.00012999999999999999</v>
      </c>
      <c r="R191" s="228">
        <f>Q191*H191</f>
        <v>0.04390061</v>
      </c>
      <c r="S191" s="228">
        <v>0</v>
      </c>
      <c r="T191" s="22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0" t="s">
        <v>157</v>
      </c>
      <c r="AT191" s="230" t="s">
        <v>152</v>
      </c>
      <c r="AU191" s="230" t="s">
        <v>86</v>
      </c>
      <c r="AY191" s="18" t="s">
        <v>150</v>
      </c>
      <c r="BE191" s="231">
        <f>IF(N191="základní",J191,0)</f>
        <v>21477.529999999999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84</v>
      </c>
      <c r="BK191" s="231">
        <f>ROUND(I191*H191,2)</f>
        <v>21477.529999999999</v>
      </c>
      <c r="BL191" s="18" t="s">
        <v>157</v>
      </c>
      <c r="BM191" s="230" t="s">
        <v>243</v>
      </c>
    </row>
    <row r="192" s="13" customFormat="1">
      <c r="A192" s="13"/>
      <c r="B192" s="232"/>
      <c r="C192" s="233"/>
      <c r="D192" s="234" t="s">
        <v>159</v>
      </c>
      <c r="E192" s="235" t="s">
        <v>1</v>
      </c>
      <c r="F192" s="236" t="s">
        <v>244</v>
      </c>
      <c r="G192" s="233"/>
      <c r="H192" s="237">
        <v>194.31999999999999</v>
      </c>
      <c r="I192" s="233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159</v>
      </c>
      <c r="AU192" s="242" t="s">
        <v>86</v>
      </c>
      <c r="AV192" s="13" t="s">
        <v>86</v>
      </c>
      <c r="AW192" s="13" t="s">
        <v>30</v>
      </c>
      <c r="AX192" s="13" t="s">
        <v>76</v>
      </c>
      <c r="AY192" s="242" t="s">
        <v>150</v>
      </c>
    </row>
    <row r="193" s="13" customFormat="1">
      <c r="A193" s="13"/>
      <c r="B193" s="232"/>
      <c r="C193" s="233"/>
      <c r="D193" s="234" t="s">
        <v>159</v>
      </c>
      <c r="E193" s="235" t="s">
        <v>1</v>
      </c>
      <c r="F193" s="236" t="s">
        <v>245</v>
      </c>
      <c r="G193" s="233"/>
      <c r="H193" s="237">
        <v>57.947000000000003</v>
      </c>
      <c r="I193" s="233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159</v>
      </c>
      <c r="AU193" s="242" t="s">
        <v>86</v>
      </c>
      <c r="AV193" s="13" t="s">
        <v>86</v>
      </c>
      <c r="AW193" s="13" t="s">
        <v>30</v>
      </c>
      <c r="AX193" s="13" t="s">
        <v>76</v>
      </c>
      <c r="AY193" s="242" t="s">
        <v>150</v>
      </c>
    </row>
    <row r="194" s="13" customFormat="1">
      <c r="A194" s="13"/>
      <c r="B194" s="232"/>
      <c r="C194" s="233"/>
      <c r="D194" s="234" t="s">
        <v>159</v>
      </c>
      <c r="E194" s="235" t="s">
        <v>1</v>
      </c>
      <c r="F194" s="236" t="s">
        <v>246</v>
      </c>
      <c r="G194" s="233"/>
      <c r="H194" s="237">
        <v>28.940000000000001</v>
      </c>
      <c r="I194" s="233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159</v>
      </c>
      <c r="AU194" s="242" t="s">
        <v>86</v>
      </c>
      <c r="AV194" s="13" t="s">
        <v>86</v>
      </c>
      <c r="AW194" s="13" t="s">
        <v>30</v>
      </c>
      <c r="AX194" s="13" t="s">
        <v>76</v>
      </c>
      <c r="AY194" s="242" t="s">
        <v>150</v>
      </c>
    </row>
    <row r="195" s="13" customFormat="1">
      <c r="A195" s="13"/>
      <c r="B195" s="232"/>
      <c r="C195" s="233"/>
      <c r="D195" s="234" t="s">
        <v>159</v>
      </c>
      <c r="E195" s="235" t="s">
        <v>1</v>
      </c>
      <c r="F195" s="236" t="s">
        <v>247</v>
      </c>
      <c r="G195" s="233"/>
      <c r="H195" s="237">
        <v>28.609999999999999</v>
      </c>
      <c r="I195" s="233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159</v>
      </c>
      <c r="AU195" s="242" t="s">
        <v>86</v>
      </c>
      <c r="AV195" s="13" t="s">
        <v>86</v>
      </c>
      <c r="AW195" s="13" t="s">
        <v>30</v>
      </c>
      <c r="AX195" s="13" t="s">
        <v>76</v>
      </c>
      <c r="AY195" s="242" t="s">
        <v>150</v>
      </c>
    </row>
    <row r="196" s="13" customFormat="1">
      <c r="A196" s="13"/>
      <c r="B196" s="232"/>
      <c r="C196" s="233"/>
      <c r="D196" s="234" t="s">
        <v>159</v>
      </c>
      <c r="E196" s="235" t="s">
        <v>1</v>
      </c>
      <c r="F196" s="236" t="s">
        <v>248</v>
      </c>
      <c r="G196" s="233"/>
      <c r="H196" s="237">
        <v>27.879999999999999</v>
      </c>
      <c r="I196" s="233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159</v>
      </c>
      <c r="AU196" s="242" t="s">
        <v>86</v>
      </c>
      <c r="AV196" s="13" t="s">
        <v>86</v>
      </c>
      <c r="AW196" s="13" t="s">
        <v>30</v>
      </c>
      <c r="AX196" s="13" t="s">
        <v>76</v>
      </c>
      <c r="AY196" s="242" t="s">
        <v>150</v>
      </c>
    </row>
    <row r="197" s="14" customFormat="1">
      <c r="A197" s="14"/>
      <c r="B197" s="243"/>
      <c r="C197" s="244"/>
      <c r="D197" s="234" t="s">
        <v>159</v>
      </c>
      <c r="E197" s="245" t="s">
        <v>1</v>
      </c>
      <c r="F197" s="246" t="s">
        <v>185</v>
      </c>
      <c r="G197" s="244"/>
      <c r="H197" s="247">
        <v>337.697</v>
      </c>
      <c r="I197" s="244"/>
      <c r="J197" s="244"/>
      <c r="K197" s="244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159</v>
      </c>
      <c r="AU197" s="252" t="s">
        <v>86</v>
      </c>
      <c r="AV197" s="14" t="s">
        <v>157</v>
      </c>
      <c r="AW197" s="14" t="s">
        <v>30</v>
      </c>
      <c r="AX197" s="14" t="s">
        <v>84</v>
      </c>
      <c r="AY197" s="252" t="s">
        <v>150</v>
      </c>
    </row>
    <row r="198" s="2" customFormat="1" ht="24.15" customHeight="1">
      <c r="A198" s="35"/>
      <c r="B198" s="36"/>
      <c r="C198" s="220" t="s">
        <v>8</v>
      </c>
      <c r="D198" s="220" t="s">
        <v>152</v>
      </c>
      <c r="E198" s="221" t="s">
        <v>249</v>
      </c>
      <c r="F198" s="222" t="s">
        <v>250</v>
      </c>
      <c r="G198" s="223" t="s">
        <v>163</v>
      </c>
      <c r="H198" s="224">
        <v>337.697</v>
      </c>
      <c r="I198" s="225">
        <v>134</v>
      </c>
      <c r="J198" s="225">
        <f>ROUND(I198*H198,2)</f>
        <v>45251.400000000001</v>
      </c>
      <c r="K198" s="222" t="s">
        <v>156</v>
      </c>
      <c r="L198" s="38"/>
      <c r="M198" s="226" t="s">
        <v>1</v>
      </c>
      <c r="N198" s="227" t="s">
        <v>41</v>
      </c>
      <c r="O198" s="228">
        <v>0.308</v>
      </c>
      <c r="P198" s="228">
        <f>O198*H198</f>
        <v>104.010676</v>
      </c>
      <c r="Q198" s="228">
        <v>4.0000000000000003E-05</v>
      </c>
      <c r="R198" s="228">
        <f>Q198*H198</f>
        <v>0.013507880000000002</v>
      </c>
      <c r="S198" s="228">
        <v>0</v>
      </c>
      <c r="T198" s="229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0" t="s">
        <v>157</v>
      </c>
      <c r="AT198" s="230" t="s">
        <v>152</v>
      </c>
      <c r="AU198" s="230" t="s">
        <v>86</v>
      </c>
      <c r="AY198" s="18" t="s">
        <v>150</v>
      </c>
      <c r="BE198" s="231">
        <f>IF(N198="základní",J198,0)</f>
        <v>45251.400000000001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84</v>
      </c>
      <c r="BK198" s="231">
        <f>ROUND(I198*H198,2)</f>
        <v>45251.400000000001</v>
      </c>
      <c r="BL198" s="18" t="s">
        <v>157</v>
      </c>
      <c r="BM198" s="230" t="s">
        <v>251</v>
      </c>
    </row>
    <row r="199" s="13" customFormat="1">
      <c r="A199" s="13"/>
      <c r="B199" s="232"/>
      <c r="C199" s="233"/>
      <c r="D199" s="234" t="s">
        <v>159</v>
      </c>
      <c r="E199" s="235" t="s">
        <v>1</v>
      </c>
      <c r="F199" s="236" t="s">
        <v>244</v>
      </c>
      <c r="G199" s="233"/>
      <c r="H199" s="237">
        <v>194.31999999999999</v>
      </c>
      <c r="I199" s="233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159</v>
      </c>
      <c r="AU199" s="242" t="s">
        <v>86</v>
      </c>
      <c r="AV199" s="13" t="s">
        <v>86</v>
      </c>
      <c r="AW199" s="13" t="s">
        <v>30</v>
      </c>
      <c r="AX199" s="13" t="s">
        <v>76</v>
      </c>
      <c r="AY199" s="242" t="s">
        <v>150</v>
      </c>
    </row>
    <row r="200" s="13" customFormat="1">
      <c r="A200" s="13"/>
      <c r="B200" s="232"/>
      <c r="C200" s="233"/>
      <c r="D200" s="234" t="s">
        <v>159</v>
      </c>
      <c r="E200" s="235" t="s">
        <v>1</v>
      </c>
      <c r="F200" s="236" t="s">
        <v>252</v>
      </c>
      <c r="G200" s="233"/>
      <c r="H200" s="237">
        <v>57.947000000000003</v>
      </c>
      <c r="I200" s="233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159</v>
      </c>
      <c r="AU200" s="242" t="s">
        <v>86</v>
      </c>
      <c r="AV200" s="13" t="s">
        <v>86</v>
      </c>
      <c r="AW200" s="13" t="s">
        <v>30</v>
      </c>
      <c r="AX200" s="13" t="s">
        <v>76</v>
      </c>
      <c r="AY200" s="242" t="s">
        <v>150</v>
      </c>
    </row>
    <row r="201" s="13" customFormat="1">
      <c r="A201" s="13"/>
      <c r="B201" s="232"/>
      <c r="C201" s="233"/>
      <c r="D201" s="234" t="s">
        <v>159</v>
      </c>
      <c r="E201" s="235" t="s">
        <v>1</v>
      </c>
      <c r="F201" s="236" t="s">
        <v>246</v>
      </c>
      <c r="G201" s="233"/>
      <c r="H201" s="237">
        <v>28.940000000000001</v>
      </c>
      <c r="I201" s="233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159</v>
      </c>
      <c r="AU201" s="242" t="s">
        <v>86</v>
      </c>
      <c r="AV201" s="13" t="s">
        <v>86</v>
      </c>
      <c r="AW201" s="13" t="s">
        <v>30</v>
      </c>
      <c r="AX201" s="13" t="s">
        <v>76</v>
      </c>
      <c r="AY201" s="242" t="s">
        <v>150</v>
      </c>
    </row>
    <row r="202" s="13" customFormat="1">
      <c r="A202" s="13"/>
      <c r="B202" s="232"/>
      <c r="C202" s="233"/>
      <c r="D202" s="234" t="s">
        <v>159</v>
      </c>
      <c r="E202" s="235" t="s">
        <v>1</v>
      </c>
      <c r="F202" s="236" t="s">
        <v>247</v>
      </c>
      <c r="G202" s="233"/>
      <c r="H202" s="237">
        <v>28.609999999999999</v>
      </c>
      <c r="I202" s="233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159</v>
      </c>
      <c r="AU202" s="242" t="s">
        <v>86</v>
      </c>
      <c r="AV202" s="13" t="s">
        <v>86</v>
      </c>
      <c r="AW202" s="13" t="s">
        <v>30</v>
      </c>
      <c r="AX202" s="13" t="s">
        <v>76</v>
      </c>
      <c r="AY202" s="242" t="s">
        <v>150</v>
      </c>
    </row>
    <row r="203" s="13" customFormat="1">
      <c r="A203" s="13"/>
      <c r="B203" s="232"/>
      <c r="C203" s="233"/>
      <c r="D203" s="234" t="s">
        <v>159</v>
      </c>
      <c r="E203" s="235" t="s">
        <v>1</v>
      </c>
      <c r="F203" s="236" t="s">
        <v>248</v>
      </c>
      <c r="G203" s="233"/>
      <c r="H203" s="237">
        <v>27.879999999999999</v>
      </c>
      <c r="I203" s="233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159</v>
      </c>
      <c r="AU203" s="242" t="s">
        <v>86</v>
      </c>
      <c r="AV203" s="13" t="s">
        <v>86</v>
      </c>
      <c r="AW203" s="13" t="s">
        <v>30</v>
      </c>
      <c r="AX203" s="13" t="s">
        <v>76</v>
      </c>
      <c r="AY203" s="242" t="s">
        <v>150</v>
      </c>
    </row>
    <row r="204" s="14" customFormat="1">
      <c r="A204" s="14"/>
      <c r="B204" s="243"/>
      <c r="C204" s="244"/>
      <c r="D204" s="234" t="s">
        <v>159</v>
      </c>
      <c r="E204" s="245" t="s">
        <v>1</v>
      </c>
      <c r="F204" s="246" t="s">
        <v>185</v>
      </c>
      <c r="G204" s="244"/>
      <c r="H204" s="247">
        <v>337.697</v>
      </c>
      <c r="I204" s="244"/>
      <c r="J204" s="244"/>
      <c r="K204" s="244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159</v>
      </c>
      <c r="AU204" s="252" t="s">
        <v>86</v>
      </c>
      <c r="AV204" s="14" t="s">
        <v>157</v>
      </c>
      <c r="AW204" s="14" t="s">
        <v>30</v>
      </c>
      <c r="AX204" s="14" t="s">
        <v>84</v>
      </c>
      <c r="AY204" s="252" t="s">
        <v>150</v>
      </c>
    </row>
    <row r="205" s="2" customFormat="1" ht="16.5" customHeight="1">
      <c r="A205" s="35"/>
      <c r="B205" s="36"/>
      <c r="C205" s="220" t="s">
        <v>253</v>
      </c>
      <c r="D205" s="220" t="s">
        <v>152</v>
      </c>
      <c r="E205" s="221" t="s">
        <v>254</v>
      </c>
      <c r="F205" s="222" t="s">
        <v>255</v>
      </c>
      <c r="G205" s="223" t="s">
        <v>179</v>
      </c>
      <c r="H205" s="224">
        <v>2</v>
      </c>
      <c r="I205" s="225">
        <v>131</v>
      </c>
      <c r="J205" s="225">
        <f>ROUND(I205*H205,2)</f>
        <v>262</v>
      </c>
      <c r="K205" s="222" t="s">
        <v>1</v>
      </c>
      <c r="L205" s="38"/>
      <c r="M205" s="226" t="s">
        <v>1</v>
      </c>
      <c r="N205" s="227" t="s">
        <v>41</v>
      </c>
      <c r="O205" s="228">
        <v>0.308</v>
      </c>
      <c r="P205" s="228">
        <f>O205*H205</f>
        <v>0.61599999999999999</v>
      </c>
      <c r="Q205" s="228">
        <v>0.0044200000000000003</v>
      </c>
      <c r="R205" s="228">
        <f>Q205*H205</f>
        <v>0.0088400000000000006</v>
      </c>
      <c r="S205" s="228">
        <v>0</v>
      </c>
      <c r="T205" s="22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0" t="s">
        <v>157</v>
      </c>
      <c r="AT205" s="230" t="s">
        <v>152</v>
      </c>
      <c r="AU205" s="230" t="s">
        <v>86</v>
      </c>
      <c r="AY205" s="18" t="s">
        <v>150</v>
      </c>
      <c r="BE205" s="231">
        <f>IF(N205="základní",J205,0)</f>
        <v>262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84</v>
      </c>
      <c r="BK205" s="231">
        <f>ROUND(I205*H205,2)</f>
        <v>262</v>
      </c>
      <c r="BL205" s="18" t="s">
        <v>157</v>
      </c>
      <c r="BM205" s="230" t="s">
        <v>256</v>
      </c>
    </row>
    <row r="206" s="13" customFormat="1">
      <c r="A206" s="13"/>
      <c r="B206" s="232"/>
      <c r="C206" s="233"/>
      <c r="D206" s="234" t="s">
        <v>159</v>
      </c>
      <c r="E206" s="235" t="s">
        <v>1</v>
      </c>
      <c r="F206" s="236" t="s">
        <v>257</v>
      </c>
      <c r="G206" s="233"/>
      <c r="H206" s="237">
        <v>2</v>
      </c>
      <c r="I206" s="233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159</v>
      </c>
      <c r="AU206" s="242" t="s">
        <v>86</v>
      </c>
      <c r="AV206" s="13" t="s">
        <v>86</v>
      </c>
      <c r="AW206" s="13" t="s">
        <v>30</v>
      </c>
      <c r="AX206" s="13" t="s">
        <v>84</v>
      </c>
      <c r="AY206" s="242" t="s">
        <v>150</v>
      </c>
    </row>
    <row r="207" s="2" customFormat="1" ht="24.15" customHeight="1">
      <c r="A207" s="35"/>
      <c r="B207" s="36"/>
      <c r="C207" s="220" t="s">
        <v>258</v>
      </c>
      <c r="D207" s="220" t="s">
        <v>152</v>
      </c>
      <c r="E207" s="221" t="s">
        <v>259</v>
      </c>
      <c r="F207" s="222" t="s">
        <v>260</v>
      </c>
      <c r="G207" s="223" t="s">
        <v>179</v>
      </c>
      <c r="H207" s="224">
        <v>46</v>
      </c>
      <c r="I207" s="225">
        <v>41.100000000000001</v>
      </c>
      <c r="J207" s="225">
        <f>ROUND(I207*H207,2)</f>
        <v>1890.5999999999999</v>
      </c>
      <c r="K207" s="222" t="s">
        <v>1</v>
      </c>
      <c r="L207" s="38"/>
      <c r="M207" s="226" t="s">
        <v>1</v>
      </c>
      <c r="N207" s="227" t="s">
        <v>41</v>
      </c>
      <c r="O207" s="228">
        <v>0.070999999999999994</v>
      </c>
      <c r="P207" s="228">
        <f>O207*H207</f>
        <v>3.2659999999999996</v>
      </c>
      <c r="Q207" s="228">
        <v>1.0000000000000001E-05</v>
      </c>
      <c r="R207" s="228">
        <f>Q207*H207</f>
        <v>0.00046000000000000001</v>
      </c>
      <c r="S207" s="228">
        <v>0</v>
      </c>
      <c r="T207" s="229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0" t="s">
        <v>157</v>
      </c>
      <c r="AT207" s="230" t="s">
        <v>152</v>
      </c>
      <c r="AU207" s="230" t="s">
        <v>86</v>
      </c>
      <c r="AY207" s="18" t="s">
        <v>150</v>
      </c>
      <c r="BE207" s="231">
        <f>IF(N207="základní",J207,0)</f>
        <v>1890.5999999999999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84</v>
      </c>
      <c r="BK207" s="231">
        <f>ROUND(I207*H207,2)</f>
        <v>1890.5999999999999</v>
      </c>
      <c r="BL207" s="18" t="s">
        <v>157</v>
      </c>
      <c r="BM207" s="230" t="s">
        <v>261</v>
      </c>
    </row>
    <row r="208" s="13" customFormat="1">
      <c r="A208" s="13"/>
      <c r="B208" s="232"/>
      <c r="C208" s="233"/>
      <c r="D208" s="234" t="s">
        <v>159</v>
      </c>
      <c r="E208" s="235" t="s">
        <v>1</v>
      </c>
      <c r="F208" s="236" t="s">
        <v>262</v>
      </c>
      <c r="G208" s="233"/>
      <c r="H208" s="237">
        <v>12</v>
      </c>
      <c r="I208" s="233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159</v>
      </c>
      <c r="AU208" s="242" t="s">
        <v>86</v>
      </c>
      <c r="AV208" s="13" t="s">
        <v>86</v>
      </c>
      <c r="AW208" s="13" t="s">
        <v>30</v>
      </c>
      <c r="AX208" s="13" t="s">
        <v>76</v>
      </c>
      <c r="AY208" s="242" t="s">
        <v>150</v>
      </c>
    </row>
    <row r="209" s="13" customFormat="1">
      <c r="A209" s="13"/>
      <c r="B209" s="232"/>
      <c r="C209" s="233"/>
      <c r="D209" s="234" t="s">
        <v>159</v>
      </c>
      <c r="E209" s="235" t="s">
        <v>1</v>
      </c>
      <c r="F209" s="236" t="s">
        <v>263</v>
      </c>
      <c r="G209" s="233"/>
      <c r="H209" s="237">
        <v>12</v>
      </c>
      <c r="I209" s="233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159</v>
      </c>
      <c r="AU209" s="242" t="s">
        <v>86</v>
      </c>
      <c r="AV209" s="13" t="s">
        <v>86</v>
      </c>
      <c r="AW209" s="13" t="s">
        <v>30</v>
      </c>
      <c r="AX209" s="13" t="s">
        <v>76</v>
      </c>
      <c r="AY209" s="242" t="s">
        <v>150</v>
      </c>
    </row>
    <row r="210" s="13" customFormat="1">
      <c r="A210" s="13"/>
      <c r="B210" s="232"/>
      <c r="C210" s="233"/>
      <c r="D210" s="234" t="s">
        <v>159</v>
      </c>
      <c r="E210" s="235" t="s">
        <v>1</v>
      </c>
      <c r="F210" s="236" t="s">
        <v>264</v>
      </c>
      <c r="G210" s="233"/>
      <c r="H210" s="237">
        <v>12</v>
      </c>
      <c r="I210" s="233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159</v>
      </c>
      <c r="AU210" s="242" t="s">
        <v>86</v>
      </c>
      <c r="AV210" s="13" t="s">
        <v>86</v>
      </c>
      <c r="AW210" s="13" t="s">
        <v>30</v>
      </c>
      <c r="AX210" s="13" t="s">
        <v>76</v>
      </c>
      <c r="AY210" s="242" t="s">
        <v>150</v>
      </c>
    </row>
    <row r="211" s="13" customFormat="1">
      <c r="A211" s="13"/>
      <c r="B211" s="232"/>
      <c r="C211" s="233"/>
      <c r="D211" s="234" t="s">
        <v>159</v>
      </c>
      <c r="E211" s="235" t="s">
        <v>1</v>
      </c>
      <c r="F211" s="236" t="s">
        <v>265</v>
      </c>
      <c r="G211" s="233"/>
      <c r="H211" s="237">
        <v>10</v>
      </c>
      <c r="I211" s="233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159</v>
      </c>
      <c r="AU211" s="242" t="s">
        <v>86</v>
      </c>
      <c r="AV211" s="13" t="s">
        <v>86</v>
      </c>
      <c r="AW211" s="13" t="s">
        <v>30</v>
      </c>
      <c r="AX211" s="13" t="s">
        <v>76</v>
      </c>
      <c r="AY211" s="242" t="s">
        <v>150</v>
      </c>
    </row>
    <row r="212" s="14" customFormat="1">
      <c r="A212" s="14"/>
      <c r="B212" s="243"/>
      <c r="C212" s="244"/>
      <c r="D212" s="234" t="s">
        <v>159</v>
      </c>
      <c r="E212" s="245" t="s">
        <v>1</v>
      </c>
      <c r="F212" s="246" t="s">
        <v>185</v>
      </c>
      <c r="G212" s="244"/>
      <c r="H212" s="247">
        <v>46</v>
      </c>
      <c r="I212" s="244"/>
      <c r="J212" s="244"/>
      <c r="K212" s="244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159</v>
      </c>
      <c r="AU212" s="252" t="s">
        <v>86</v>
      </c>
      <c r="AV212" s="14" t="s">
        <v>157</v>
      </c>
      <c r="AW212" s="14" t="s">
        <v>30</v>
      </c>
      <c r="AX212" s="14" t="s">
        <v>84</v>
      </c>
      <c r="AY212" s="252" t="s">
        <v>150</v>
      </c>
    </row>
    <row r="213" s="2" customFormat="1" ht="24.15" customHeight="1">
      <c r="A213" s="35"/>
      <c r="B213" s="36"/>
      <c r="C213" s="220" t="s">
        <v>266</v>
      </c>
      <c r="D213" s="220" t="s">
        <v>152</v>
      </c>
      <c r="E213" s="221" t="s">
        <v>267</v>
      </c>
      <c r="F213" s="222" t="s">
        <v>268</v>
      </c>
      <c r="G213" s="223" t="s">
        <v>179</v>
      </c>
      <c r="H213" s="224">
        <v>26</v>
      </c>
      <c r="I213" s="225">
        <v>41.100000000000001</v>
      </c>
      <c r="J213" s="225">
        <f>ROUND(I213*H213,2)</f>
        <v>1068.5999999999999</v>
      </c>
      <c r="K213" s="222" t="s">
        <v>156</v>
      </c>
      <c r="L213" s="38"/>
      <c r="M213" s="226" t="s">
        <v>1</v>
      </c>
      <c r="N213" s="227" t="s">
        <v>41</v>
      </c>
      <c r="O213" s="228">
        <v>0.070999999999999994</v>
      </c>
      <c r="P213" s="228">
        <f>O213*H213</f>
        <v>1.8459999999999999</v>
      </c>
      <c r="Q213" s="228">
        <v>1.0000000000000001E-05</v>
      </c>
      <c r="R213" s="228">
        <f>Q213*H213</f>
        <v>0.00026000000000000003</v>
      </c>
      <c r="S213" s="228">
        <v>0</v>
      </c>
      <c r="T213" s="22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0" t="s">
        <v>157</v>
      </c>
      <c r="AT213" s="230" t="s">
        <v>152</v>
      </c>
      <c r="AU213" s="230" t="s">
        <v>86</v>
      </c>
      <c r="AY213" s="18" t="s">
        <v>150</v>
      </c>
      <c r="BE213" s="231">
        <f>IF(N213="základní",J213,0)</f>
        <v>1068.5999999999999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84</v>
      </c>
      <c r="BK213" s="231">
        <f>ROUND(I213*H213,2)</f>
        <v>1068.5999999999999</v>
      </c>
      <c r="BL213" s="18" t="s">
        <v>157</v>
      </c>
      <c r="BM213" s="230" t="s">
        <v>269</v>
      </c>
    </row>
    <row r="214" s="13" customFormat="1">
      <c r="A214" s="13"/>
      <c r="B214" s="232"/>
      <c r="C214" s="233"/>
      <c r="D214" s="234" t="s">
        <v>159</v>
      </c>
      <c r="E214" s="235" t="s">
        <v>1</v>
      </c>
      <c r="F214" s="236" t="s">
        <v>270</v>
      </c>
      <c r="G214" s="233"/>
      <c r="H214" s="237">
        <v>22</v>
      </c>
      <c r="I214" s="233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159</v>
      </c>
      <c r="AU214" s="242" t="s">
        <v>86</v>
      </c>
      <c r="AV214" s="13" t="s">
        <v>86</v>
      </c>
      <c r="AW214" s="13" t="s">
        <v>30</v>
      </c>
      <c r="AX214" s="13" t="s">
        <v>76</v>
      </c>
      <c r="AY214" s="242" t="s">
        <v>150</v>
      </c>
    </row>
    <row r="215" s="13" customFormat="1">
      <c r="A215" s="13"/>
      <c r="B215" s="232"/>
      <c r="C215" s="233"/>
      <c r="D215" s="234" t="s">
        <v>159</v>
      </c>
      <c r="E215" s="235" t="s">
        <v>1</v>
      </c>
      <c r="F215" s="236" t="s">
        <v>271</v>
      </c>
      <c r="G215" s="233"/>
      <c r="H215" s="237">
        <v>4</v>
      </c>
      <c r="I215" s="233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159</v>
      </c>
      <c r="AU215" s="242" t="s">
        <v>86</v>
      </c>
      <c r="AV215" s="13" t="s">
        <v>86</v>
      </c>
      <c r="AW215" s="13" t="s">
        <v>30</v>
      </c>
      <c r="AX215" s="13" t="s">
        <v>76</v>
      </c>
      <c r="AY215" s="242" t="s">
        <v>150</v>
      </c>
    </row>
    <row r="216" s="14" customFormat="1">
      <c r="A216" s="14"/>
      <c r="B216" s="243"/>
      <c r="C216" s="244"/>
      <c r="D216" s="234" t="s">
        <v>159</v>
      </c>
      <c r="E216" s="245" t="s">
        <v>1</v>
      </c>
      <c r="F216" s="246" t="s">
        <v>185</v>
      </c>
      <c r="G216" s="244"/>
      <c r="H216" s="247">
        <v>26</v>
      </c>
      <c r="I216" s="244"/>
      <c r="J216" s="244"/>
      <c r="K216" s="244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159</v>
      </c>
      <c r="AU216" s="252" t="s">
        <v>86</v>
      </c>
      <c r="AV216" s="14" t="s">
        <v>157</v>
      </c>
      <c r="AW216" s="14" t="s">
        <v>30</v>
      </c>
      <c r="AX216" s="14" t="s">
        <v>84</v>
      </c>
      <c r="AY216" s="252" t="s">
        <v>150</v>
      </c>
    </row>
    <row r="217" s="2" customFormat="1" ht="21.75" customHeight="1">
      <c r="A217" s="35"/>
      <c r="B217" s="36"/>
      <c r="C217" s="220" t="s">
        <v>272</v>
      </c>
      <c r="D217" s="220" t="s">
        <v>152</v>
      </c>
      <c r="E217" s="221" t="s">
        <v>273</v>
      </c>
      <c r="F217" s="222" t="s">
        <v>274</v>
      </c>
      <c r="G217" s="223" t="s">
        <v>179</v>
      </c>
      <c r="H217" s="224">
        <v>46</v>
      </c>
      <c r="I217" s="225">
        <v>47.200000000000003</v>
      </c>
      <c r="J217" s="225">
        <f>ROUND(I217*H217,2)</f>
        <v>2171.1999999999998</v>
      </c>
      <c r="K217" s="222" t="s">
        <v>1</v>
      </c>
      <c r="L217" s="38"/>
      <c r="M217" s="226" t="s">
        <v>1</v>
      </c>
      <c r="N217" s="227" t="s">
        <v>41</v>
      </c>
      <c r="O217" s="228">
        <v>0.050000000000000003</v>
      </c>
      <c r="P217" s="228">
        <f>O217*H217</f>
        <v>2.3000000000000003</v>
      </c>
      <c r="Q217" s="228">
        <v>3.0000000000000001E-05</v>
      </c>
      <c r="R217" s="228">
        <f>Q217*H217</f>
        <v>0.0013799999999999999</v>
      </c>
      <c r="S217" s="228">
        <v>0</v>
      </c>
      <c r="T217" s="229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0" t="s">
        <v>157</v>
      </c>
      <c r="AT217" s="230" t="s">
        <v>152</v>
      </c>
      <c r="AU217" s="230" t="s">
        <v>86</v>
      </c>
      <c r="AY217" s="18" t="s">
        <v>150</v>
      </c>
      <c r="BE217" s="231">
        <f>IF(N217="základní",J217,0)</f>
        <v>2171.1999999999998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84</v>
      </c>
      <c r="BK217" s="231">
        <f>ROUND(I217*H217,2)</f>
        <v>2171.1999999999998</v>
      </c>
      <c r="BL217" s="18" t="s">
        <v>157</v>
      </c>
      <c r="BM217" s="230" t="s">
        <v>275</v>
      </c>
    </row>
    <row r="218" s="2" customFormat="1" ht="21.75" customHeight="1">
      <c r="A218" s="35"/>
      <c r="B218" s="36"/>
      <c r="C218" s="220" t="s">
        <v>276</v>
      </c>
      <c r="D218" s="220" t="s">
        <v>152</v>
      </c>
      <c r="E218" s="221" t="s">
        <v>277</v>
      </c>
      <c r="F218" s="222" t="s">
        <v>278</v>
      </c>
      <c r="G218" s="223" t="s">
        <v>179</v>
      </c>
      <c r="H218" s="224">
        <v>26</v>
      </c>
      <c r="I218" s="225">
        <v>52.600000000000001</v>
      </c>
      <c r="J218" s="225">
        <f>ROUND(I218*H218,2)</f>
        <v>1367.5999999999999</v>
      </c>
      <c r="K218" s="222" t="s">
        <v>156</v>
      </c>
      <c r="L218" s="38"/>
      <c r="M218" s="226" t="s">
        <v>1</v>
      </c>
      <c r="N218" s="227" t="s">
        <v>41</v>
      </c>
      <c r="O218" s="228">
        <v>0.050999999999999997</v>
      </c>
      <c r="P218" s="228">
        <f>O218*H218</f>
        <v>1.3259999999999999</v>
      </c>
      <c r="Q218" s="228">
        <v>4.0000000000000003E-05</v>
      </c>
      <c r="R218" s="228">
        <f>Q218*H218</f>
        <v>0.0010400000000000001</v>
      </c>
      <c r="S218" s="228">
        <v>0</v>
      </c>
      <c r="T218" s="22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0" t="s">
        <v>157</v>
      </c>
      <c r="AT218" s="230" t="s">
        <v>152</v>
      </c>
      <c r="AU218" s="230" t="s">
        <v>86</v>
      </c>
      <c r="AY218" s="18" t="s">
        <v>150</v>
      </c>
      <c r="BE218" s="231">
        <f>IF(N218="základní",J218,0)</f>
        <v>1367.5999999999999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84</v>
      </c>
      <c r="BK218" s="231">
        <f>ROUND(I218*H218,2)</f>
        <v>1367.5999999999999</v>
      </c>
      <c r="BL218" s="18" t="s">
        <v>157</v>
      </c>
      <c r="BM218" s="230" t="s">
        <v>279</v>
      </c>
    </row>
    <row r="219" s="2" customFormat="1" ht="24.15" customHeight="1">
      <c r="A219" s="35"/>
      <c r="B219" s="36"/>
      <c r="C219" s="220" t="s">
        <v>7</v>
      </c>
      <c r="D219" s="220" t="s">
        <v>152</v>
      </c>
      <c r="E219" s="221" t="s">
        <v>280</v>
      </c>
      <c r="F219" s="222" t="s">
        <v>281</v>
      </c>
      <c r="G219" s="223" t="s">
        <v>179</v>
      </c>
      <c r="H219" s="224">
        <v>3</v>
      </c>
      <c r="I219" s="225">
        <v>87.299999999999997</v>
      </c>
      <c r="J219" s="225">
        <f>ROUND(I219*H219,2)</f>
        <v>261.89999999999998</v>
      </c>
      <c r="K219" s="222" t="s">
        <v>156</v>
      </c>
      <c r="L219" s="38"/>
      <c r="M219" s="226" t="s">
        <v>1</v>
      </c>
      <c r="N219" s="227" t="s">
        <v>41</v>
      </c>
      <c r="O219" s="228">
        <v>0.213</v>
      </c>
      <c r="P219" s="228">
        <f>O219*H219</f>
        <v>0.63900000000000001</v>
      </c>
      <c r="Q219" s="228">
        <v>0</v>
      </c>
      <c r="R219" s="228">
        <f>Q219*H219</f>
        <v>0</v>
      </c>
      <c r="S219" s="228">
        <v>0.025000000000000001</v>
      </c>
      <c r="T219" s="229">
        <f>S219*H219</f>
        <v>0.075000000000000011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0" t="s">
        <v>157</v>
      </c>
      <c r="AT219" s="230" t="s">
        <v>152</v>
      </c>
      <c r="AU219" s="230" t="s">
        <v>86</v>
      </c>
      <c r="AY219" s="18" t="s">
        <v>150</v>
      </c>
      <c r="BE219" s="231">
        <f>IF(N219="základní",J219,0)</f>
        <v>261.89999999999998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84</v>
      </c>
      <c r="BK219" s="231">
        <f>ROUND(I219*H219,2)</f>
        <v>261.89999999999998</v>
      </c>
      <c r="BL219" s="18" t="s">
        <v>157</v>
      </c>
      <c r="BM219" s="230" t="s">
        <v>282</v>
      </c>
    </row>
    <row r="220" s="13" customFormat="1">
      <c r="A220" s="13"/>
      <c r="B220" s="232"/>
      <c r="C220" s="233"/>
      <c r="D220" s="234" t="s">
        <v>159</v>
      </c>
      <c r="E220" s="235" t="s">
        <v>1</v>
      </c>
      <c r="F220" s="236" t="s">
        <v>283</v>
      </c>
      <c r="G220" s="233"/>
      <c r="H220" s="237">
        <v>2</v>
      </c>
      <c r="I220" s="233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159</v>
      </c>
      <c r="AU220" s="242" t="s">
        <v>86</v>
      </c>
      <c r="AV220" s="13" t="s">
        <v>86</v>
      </c>
      <c r="AW220" s="13" t="s">
        <v>30</v>
      </c>
      <c r="AX220" s="13" t="s">
        <v>76</v>
      </c>
      <c r="AY220" s="242" t="s">
        <v>150</v>
      </c>
    </row>
    <row r="221" s="13" customFormat="1">
      <c r="A221" s="13"/>
      <c r="B221" s="232"/>
      <c r="C221" s="233"/>
      <c r="D221" s="234" t="s">
        <v>159</v>
      </c>
      <c r="E221" s="235" t="s">
        <v>1</v>
      </c>
      <c r="F221" s="236" t="s">
        <v>284</v>
      </c>
      <c r="G221" s="233"/>
      <c r="H221" s="237">
        <v>1</v>
      </c>
      <c r="I221" s="233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159</v>
      </c>
      <c r="AU221" s="242" t="s">
        <v>86</v>
      </c>
      <c r="AV221" s="13" t="s">
        <v>86</v>
      </c>
      <c r="AW221" s="13" t="s">
        <v>30</v>
      </c>
      <c r="AX221" s="13" t="s">
        <v>76</v>
      </c>
      <c r="AY221" s="242" t="s">
        <v>150</v>
      </c>
    </row>
    <row r="222" s="14" customFormat="1">
      <c r="A222" s="14"/>
      <c r="B222" s="243"/>
      <c r="C222" s="244"/>
      <c r="D222" s="234" t="s">
        <v>159</v>
      </c>
      <c r="E222" s="245" t="s">
        <v>1</v>
      </c>
      <c r="F222" s="246" t="s">
        <v>185</v>
      </c>
      <c r="G222" s="244"/>
      <c r="H222" s="247">
        <v>3</v>
      </c>
      <c r="I222" s="244"/>
      <c r="J222" s="244"/>
      <c r="K222" s="244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159</v>
      </c>
      <c r="AU222" s="252" t="s">
        <v>86</v>
      </c>
      <c r="AV222" s="14" t="s">
        <v>157</v>
      </c>
      <c r="AW222" s="14" t="s">
        <v>30</v>
      </c>
      <c r="AX222" s="14" t="s">
        <v>84</v>
      </c>
      <c r="AY222" s="252" t="s">
        <v>150</v>
      </c>
    </row>
    <row r="223" s="2" customFormat="1" ht="24.15" customHeight="1">
      <c r="A223" s="35"/>
      <c r="B223" s="36"/>
      <c r="C223" s="220" t="s">
        <v>285</v>
      </c>
      <c r="D223" s="220" t="s">
        <v>152</v>
      </c>
      <c r="E223" s="221" t="s">
        <v>286</v>
      </c>
      <c r="F223" s="222" t="s">
        <v>287</v>
      </c>
      <c r="G223" s="223" t="s">
        <v>179</v>
      </c>
      <c r="H223" s="224">
        <v>1</v>
      </c>
      <c r="I223" s="225">
        <v>333</v>
      </c>
      <c r="J223" s="225">
        <f>ROUND(I223*H223,2)</f>
        <v>333</v>
      </c>
      <c r="K223" s="222" t="s">
        <v>156</v>
      </c>
      <c r="L223" s="38"/>
      <c r="M223" s="226" t="s">
        <v>1</v>
      </c>
      <c r="N223" s="227" t="s">
        <v>41</v>
      </c>
      <c r="O223" s="228">
        <v>0.81299999999999994</v>
      </c>
      <c r="P223" s="228">
        <f>O223*H223</f>
        <v>0.81299999999999994</v>
      </c>
      <c r="Q223" s="228">
        <v>0</v>
      </c>
      <c r="R223" s="228">
        <f>Q223*H223</f>
        <v>0</v>
      </c>
      <c r="S223" s="228">
        <v>0.13800000000000001</v>
      </c>
      <c r="T223" s="229">
        <f>S223*H223</f>
        <v>0.13800000000000001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0" t="s">
        <v>157</v>
      </c>
      <c r="AT223" s="230" t="s">
        <v>152</v>
      </c>
      <c r="AU223" s="230" t="s">
        <v>86</v>
      </c>
      <c r="AY223" s="18" t="s">
        <v>150</v>
      </c>
      <c r="BE223" s="231">
        <f>IF(N223="základní",J223,0)</f>
        <v>333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84</v>
      </c>
      <c r="BK223" s="231">
        <f>ROUND(I223*H223,2)</f>
        <v>333</v>
      </c>
      <c r="BL223" s="18" t="s">
        <v>157</v>
      </c>
      <c r="BM223" s="230" t="s">
        <v>288</v>
      </c>
    </row>
    <row r="224" s="13" customFormat="1">
      <c r="A224" s="13"/>
      <c r="B224" s="232"/>
      <c r="C224" s="233"/>
      <c r="D224" s="234" t="s">
        <v>159</v>
      </c>
      <c r="E224" s="235" t="s">
        <v>1</v>
      </c>
      <c r="F224" s="236" t="s">
        <v>289</v>
      </c>
      <c r="G224" s="233"/>
      <c r="H224" s="237">
        <v>1</v>
      </c>
      <c r="I224" s="233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159</v>
      </c>
      <c r="AU224" s="242" t="s">
        <v>86</v>
      </c>
      <c r="AV224" s="13" t="s">
        <v>86</v>
      </c>
      <c r="AW224" s="13" t="s">
        <v>30</v>
      </c>
      <c r="AX224" s="13" t="s">
        <v>84</v>
      </c>
      <c r="AY224" s="242" t="s">
        <v>150</v>
      </c>
    </row>
    <row r="225" s="2" customFormat="1" ht="24.15" customHeight="1">
      <c r="A225" s="35"/>
      <c r="B225" s="36"/>
      <c r="C225" s="220" t="s">
        <v>290</v>
      </c>
      <c r="D225" s="220" t="s">
        <v>152</v>
      </c>
      <c r="E225" s="221" t="s">
        <v>291</v>
      </c>
      <c r="F225" s="222" t="s">
        <v>292</v>
      </c>
      <c r="G225" s="223" t="s">
        <v>293</v>
      </c>
      <c r="H225" s="224">
        <v>1.2</v>
      </c>
      <c r="I225" s="225">
        <v>1890</v>
      </c>
      <c r="J225" s="225">
        <f>ROUND(I225*H225,2)</f>
        <v>2268</v>
      </c>
      <c r="K225" s="222" t="s">
        <v>156</v>
      </c>
      <c r="L225" s="38"/>
      <c r="M225" s="226" t="s">
        <v>1</v>
      </c>
      <c r="N225" s="227" t="s">
        <v>41</v>
      </c>
      <c r="O225" s="228">
        <v>0.56000000000000005</v>
      </c>
      <c r="P225" s="228">
        <f>O225*H225</f>
        <v>0.67200000000000004</v>
      </c>
      <c r="Q225" s="228">
        <v>0.00076000000000000004</v>
      </c>
      <c r="R225" s="228">
        <f>Q225*H225</f>
        <v>0.00091200000000000005</v>
      </c>
      <c r="S225" s="228">
        <v>0.0020999999999999999</v>
      </c>
      <c r="T225" s="229">
        <f>S225*H225</f>
        <v>0.0025199999999999997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0" t="s">
        <v>157</v>
      </c>
      <c r="AT225" s="230" t="s">
        <v>152</v>
      </c>
      <c r="AU225" s="230" t="s">
        <v>86</v>
      </c>
      <c r="AY225" s="18" t="s">
        <v>150</v>
      </c>
      <c r="BE225" s="231">
        <f>IF(N225="základní",J225,0)</f>
        <v>2268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84</v>
      </c>
      <c r="BK225" s="231">
        <f>ROUND(I225*H225,2)</f>
        <v>2268</v>
      </c>
      <c r="BL225" s="18" t="s">
        <v>157</v>
      </c>
      <c r="BM225" s="230" t="s">
        <v>294</v>
      </c>
    </row>
    <row r="226" s="13" customFormat="1">
      <c r="A226" s="13"/>
      <c r="B226" s="232"/>
      <c r="C226" s="233"/>
      <c r="D226" s="234" t="s">
        <v>159</v>
      </c>
      <c r="E226" s="235" t="s">
        <v>1</v>
      </c>
      <c r="F226" s="236" t="s">
        <v>295</v>
      </c>
      <c r="G226" s="233"/>
      <c r="H226" s="237">
        <v>1.2</v>
      </c>
      <c r="I226" s="233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159</v>
      </c>
      <c r="AU226" s="242" t="s">
        <v>86</v>
      </c>
      <c r="AV226" s="13" t="s">
        <v>86</v>
      </c>
      <c r="AW226" s="13" t="s">
        <v>30</v>
      </c>
      <c r="AX226" s="13" t="s">
        <v>84</v>
      </c>
      <c r="AY226" s="242" t="s">
        <v>150</v>
      </c>
    </row>
    <row r="227" s="2" customFormat="1" ht="24.15" customHeight="1">
      <c r="A227" s="35"/>
      <c r="B227" s="36"/>
      <c r="C227" s="220" t="s">
        <v>296</v>
      </c>
      <c r="D227" s="220" t="s">
        <v>152</v>
      </c>
      <c r="E227" s="221" t="s">
        <v>297</v>
      </c>
      <c r="F227" s="222" t="s">
        <v>298</v>
      </c>
      <c r="G227" s="223" t="s">
        <v>293</v>
      </c>
      <c r="H227" s="224">
        <v>0.80000000000000004</v>
      </c>
      <c r="I227" s="225">
        <v>3900</v>
      </c>
      <c r="J227" s="225">
        <f>ROUND(I227*H227,2)</f>
        <v>3120</v>
      </c>
      <c r="K227" s="222" t="s">
        <v>156</v>
      </c>
      <c r="L227" s="38"/>
      <c r="M227" s="226" t="s">
        <v>1</v>
      </c>
      <c r="N227" s="227" t="s">
        <v>41</v>
      </c>
      <c r="O227" s="228">
        <v>1.8999999999999999</v>
      </c>
      <c r="P227" s="228">
        <f>O227*H227</f>
        <v>1.52</v>
      </c>
      <c r="Q227" s="228">
        <v>0.00147</v>
      </c>
      <c r="R227" s="228">
        <f>Q227*H227</f>
        <v>0.001176</v>
      </c>
      <c r="S227" s="228">
        <v>0.039</v>
      </c>
      <c r="T227" s="229">
        <f>S227*H227</f>
        <v>0.031200000000000002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0" t="s">
        <v>157</v>
      </c>
      <c r="AT227" s="230" t="s">
        <v>152</v>
      </c>
      <c r="AU227" s="230" t="s">
        <v>86</v>
      </c>
      <c r="AY227" s="18" t="s">
        <v>150</v>
      </c>
      <c r="BE227" s="231">
        <f>IF(N227="základní",J227,0)</f>
        <v>3120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84</v>
      </c>
      <c r="BK227" s="231">
        <f>ROUND(I227*H227,2)</f>
        <v>3120</v>
      </c>
      <c r="BL227" s="18" t="s">
        <v>157</v>
      </c>
      <c r="BM227" s="230" t="s">
        <v>299</v>
      </c>
    </row>
    <row r="228" s="13" customFormat="1">
      <c r="A228" s="13"/>
      <c r="B228" s="232"/>
      <c r="C228" s="233"/>
      <c r="D228" s="234" t="s">
        <v>159</v>
      </c>
      <c r="E228" s="235" t="s">
        <v>1</v>
      </c>
      <c r="F228" s="236" t="s">
        <v>300</v>
      </c>
      <c r="G228" s="233"/>
      <c r="H228" s="237">
        <v>0.80000000000000004</v>
      </c>
      <c r="I228" s="233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159</v>
      </c>
      <c r="AU228" s="242" t="s">
        <v>86</v>
      </c>
      <c r="AV228" s="13" t="s">
        <v>86</v>
      </c>
      <c r="AW228" s="13" t="s">
        <v>30</v>
      </c>
      <c r="AX228" s="13" t="s">
        <v>84</v>
      </c>
      <c r="AY228" s="242" t="s">
        <v>150</v>
      </c>
    </row>
    <row r="229" s="2" customFormat="1" ht="33" customHeight="1">
      <c r="A229" s="35"/>
      <c r="B229" s="36"/>
      <c r="C229" s="220" t="s">
        <v>301</v>
      </c>
      <c r="D229" s="220" t="s">
        <v>152</v>
      </c>
      <c r="E229" s="221" t="s">
        <v>302</v>
      </c>
      <c r="F229" s="222" t="s">
        <v>303</v>
      </c>
      <c r="G229" s="223" t="s">
        <v>163</v>
      </c>
      <c r="H229" s="224">
        <v>37.064999999999998</v>
      </c>
      <c r="I229" s="225">
        <v>8.1999999999999993</v>
      </c>
      <c r="J229" s="225">
        <f>ROUND(I229*H229,2)</f>
        <v>303.93000000000001</v>
      </c>
      <c r="K229" s="222" t="s">
        <v>156</v>
      </c>
      <c r="L229" s="38"/>
      <c r="M229" s="226" t="s">
        <v>1</v>
      </c>
      <c r="N229" s="227" t="s">
        <v>41</v>
      </c>
      <c r="O229" s="228">
        <v>0.02</v>
      </c>
      <c r="P229" s="228">
        <f>O229*H229</f>
        <v>0.74129999999999996</v>
      </c>
      <c r="Q229" s="228">
        <v>0</v>
      </c>
      <c r="R229" s="228">
        <f>Q229*H229</f>
        <v>0</v>
      </c>
      <c r="S229" s="228">
        <v>0.002</v>
      </c>
      <c r="T229" s="229">
        <f>S229*H229</f>
        <v>0.074130000000000001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0" t="s">
        <v>157</v>
      </c>
      <c r="AT229" s="230" t="s">
        <v>152</v>
      </c>
      <c r="AU229" s="230" t="s">
        <v>86</v>
      </c>
      <c r="AY229" s="18" t="s">
        <v>150</v>
      </c>
      <c r="BE229" s="231">
        <f>IF(N229="základní",J229,0)</f>
        <v>303.93000000000001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84</v>
      </c>
      <c r="BK229" s="231">
        <f>ROUND(I229*H229,2)</f>
        <v>303.93000000000001</v>
      </c>
      <c r="BL229" s="18" t="s">
        <v>157</v>
      </c>
      <c r="BM229" s="230" t="s">
        <v>304</v>
      </c>
    </row>
    <row r="230" s="13" customFormat="1">
      <c r="A230" s="13"/>
      <c r="B230" s="232"/>
      <c r="C230" s="233"/>
      <c r="D230" s="234" t="s">
        <v>159</v>
      </c>
      <c r="E230" s="235" t="s">
        <v>1</v>
      </c>
      <c r="F230" s="236" t="s">
        <v>203</v>
      </c>
      <c r="G230" s="233"/>
      <c r="H230" s="237">
        <v>37.064999999999998</v>
      </c>
      <c r="I230" s="233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159</v>
      </c>
      <c r="AU230" s="242" t="s">
        <v>86</v>
      </c>
      <c r="AV230" s="13" t="s">
        <v>86</v>
      </c>
      <c r="AW230" s="13" t="s">
        <v>30</v>
      </c>
      <c r="AX230" s="13" t="s">
        <v>84</v>
      </c>
      <c r="AY230" s="242" t="s">
        <v>150</v>
      </c>
    </row>
    <row r="231" s="2" customFormat="1" ht="33" customHeight="1">
      <c r="A231" s="35"/>
      <c r="B231" s="36"/>
      <c r="C231" s="220" t="s">
        <v>305</v>
      </c>
      <c r="D231" s="220" t="s">
        <v>152</v>
      </c>
      <c r="E231" s="221" t="s">
        <v>306</v>
      </c>
      <c r="F231" s="222" t="s">
        <v>307</v>
      </c>
      <c r="G231" s="223" t="s">
        <v>163</v>
      </c>
      <c r="H231" s="224">
        <v>58.241999999999997</v>
      </c>
      <c r="I231" s="225">
        <v>4.0999999999999996</v>
      </c>
      <c r="J231" s="225">
        <f>ROUND(I231*H231,2)</f>
        <v>238.78999999999999</v>
      </c>
      <c r="K231" s="222" t="s">
        <v>156</v>
      </c>
      <c r="L231" s="38"/>
      <c r="M231" s="226" t="s">
        <v>1</v>
      </c>
      <c r="N231" s="227" t="s">
        <v>41</v>
      </c>
      <c r="O231" s="228">
        <v>0.01</v>
      </c>
      <c r="P231" s="228">
        <f>O231*H231</f>
        <v>0.58241999999999994</v>
      </c>
      <c r="Q231" s="228">
        <v>0</v>
      </c>
      <c r="R231" s="228">
        <f>Q231*H231</f>
        <v>0</v>
      </c>
      <c r="S231" s="228">
        <v>0.002</v>
      </c>
      <c r="T231" s="229">
        <f>S231*H231</f>
        <v>0.11648399999999999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0" t="s">
        <v>157</v>
      </c>
      <c r="AT231" s="230" t="s">
        <v>152</v>
      </c>
      <c r="AU231" s="230" t="s">
        <v>86</v>
      </c>
      <c r="AY231" s="18" t="s">
        <v>150</v>
      </c>
      <c r="BE231" s="231">
        <f>IF(N231="základní",J231,0)</f>
        <v>238.78999999999999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84</v>
      </c>
      <c r="BK231" s="231">
        <f>ROUND(I231*H231,2)</f>
        <v>238.78999999999999</v>
      </c>
      <c r="BL231" s="18" t="s">
        <v>157</v>
      </c>
      <c r="BM231" s="230" t="s">
        <v>308</v>
      </c>
    </row>
    <row r="232" s="13" customFormat="1">
      <c r="A232" s="13"/>
      <c r="B232" s="232"/>
      <c r="C232" s="233"/>
      <c r="D232" s="234" t="s">
        <v>159</v>
      </c>
      <c r="E232" s="235" t="s">
        <v>1</v>
      </c>
      <c r="F232" s="236" t="s">
        <v>232</v>
      </c>
      <c r="G232" s="233"/>
      <c r="H232" s="237">
        <v>58.241999999999997</v>
      </c>
      <c r="I232" s="233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159</v>
      </c>
      <c r="AU232" s="242" t="s">
        <v>86</v>
      </c>
      <c r="AV232" s="13" t="s">
        <v>86</v>
      </c>
      <c r="AW232" s="13" t="s">
        <v>30</v>
      </c>
      <c r="AX232" s="13" t="s">
        <v>84</v>
      </c>
      <c r="AY232" s="242" t="s">
        <v>150</v>
      </c>
    </row>
    <row r="233" s="2" customFormat="1" ht="24.15" customHeight="1">
      <c r="A233" s="35"/>
      <c r="B233" s="36"/>
      <c r="C233" s="220" t="s">
        <v>309</v>
      </c>
      <c r="D233" s="220" t="s">
        <v>152</v>
      </c>
      <c r="E233" s="221" t="s">
        <v>310</v>
      </c>
      <c r="F233" s="222" t="s">
        <v>311</v>
      </c>
      <c r="G233" s="223" t="s">
        <v>163</v>
      </c>
      <c r="H233" s="224">
        <v>0.5</v>
      </c>
      <c r="I233" s="225">
        <v>182</v>
      </c>
      <c r="J233" s="225">
        <f>ROUND(I233*H233,2)</f>
        <v>91</v>
      </c>
      <c r="K233" s="222" t="s">
        <v>156</v>
      </c>
      <c r="L233" s="38"/>
      <c r="M233" s="226" t="s">
        <v>1</v>
      </c>
      <c r="N233" s="227" t="s">
        <v>41</v>
      </c>
      <c r="O233" s="228">
        <v>0.47399999999999998</v>
      </c>
      <c r="P233" s="228">
        <f>O233*H233</f>
        <v>0.23699999999999999</v>
      </c>
      <c r="Q233" s="228">
        <v>0</v>
      </c>
      <c r="R233" s="228">
        <f>Q233*H233</f>
        <v>0</v>
      </c>
      <c r="S233" s="228">
        <v>0.0047800000000000004</v>
      </c>
      <c r="T233" s="229">
        <f>S233*H233</f>
        <v>0.0023900000000000002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0" t="s">
        <v>157</v>
      </c>
      <c r="AT233" s="230" t="s">
        <v>152</v>
      </c>
      <c r="AU233" s="230" t="s">
        <v>86</v>
      </c>
      <c r="AY233" s="18" t="s">
        <v>150</v>
      </c>
      <c r="BE233" s="231">
        <f>IF(N233="základní",J233,0)</f>
        <v>91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84</v>
      </c>
      <c r="BK233" s="231">
        <f>ROUND(I233*H233,2)</f>
        <v>91</v>
      </c>
      <c r="BL233" s="18" t="s">
        <v>157</v>
      </c>
      <c r="BM233" s="230" t="s">
        <v>312</v>
      </c>
    </row>
    <row r="234" s="13" customFormat="1">
      <c r="A234" s="13"/>
      <c r="B234" s="232"/>
      <c r="C234" s="233"/>
      <c r="D234" s="234" t="s">
        <v>159</v>
      </c>
      <c r="E234" s="235" t="s">
        <v>1</v>
      </c>
      <c r="F234" s="236" t="s">
        <v>313</v>
      </c>
      <c r="G234" s="233"/>
      <c r="H234" s="237">
        <v>0.5</v>
      </c>
      <c r="I234" s="233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159</v>
      </c>
      <c r="AU234" s="242" t="s">
        <v>86</v>
      </c>
      <c r="AV234" s="13" t="s">
        <v>86</v>
      </c>
      <c r="AW234" s="13" t="s">
        <v>30</v>
      </c>
      <c r="AX234" s="13" t="s">
        <v>84</v>
      </c>
      <c r="AY234" s="242" t="s">
        <v>150</v>
      </c>
    </row>
    <row r="235" s="12" customFormat="1" ht="22.8" customHeight="1">
      <c r="A235" s="12"/>
      <c r="B235" s="205"/>
      <c r="C235" s="206"/>
      <c r="D235" s="207" t="s">
        <v>75</v>
      </c>
      <c r="E235" s="218" t="s">
        <v>314</v>
      </c>
      <c r="F235" s="218" t="s">
        <v>315</v>
      </c>
      <c r="G235" s="206"/>
      <c r="H235" s="206"/>
      <c r="I235" s="206"/>
      <c r="J235" s="219">
        <f>BK235</f>
        <v>13058.489999999998</v>
      </c>
      <c r="K235" s="206"/>
      <c r="L235" s="210"/>
      <c r="M235" s="211"/>
      <c r="N235" s="212"/>
      <c r="O235" s="212"/>
      <c r="P235" s="213">
        <f>SUM(P236:P241)</f>
        <v>27.234801000000001</v>
      </c>
      <c r="Q235" s="212"/>
      <c r="R235" s="213">
        <f>SUM(R236:R241)</f>
        <v>0</v>
      </c>
      <c r="S235" s="212"/>
      <c r="T235" s="214">
        <f>SUM(T236:T241)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5" t="s">
        <v>84</v>
      </c>
      <c r="AT235" s="216" t="s">
        <v>75</v>
      </c>
      <c r="AU235" s="216" t="s">
        <v>84</v>
      </c>
      <c r="AY235" s="215" t="s">
        <v>150</v>
      </c>
      <c r="BK235" s="217">
        <f>SUM(BK236:BK241)</f>
        <v>13058.489999999998</v>
      </c>
    </row>
    <row r="236" s="2" customFormat="1" ht="24.15" customHeight="1">
      <c r="A236" s="35"/>
      <c r="B236" s="36"/>
      <c r="C236" s="220" t="s">
        <v>316</v>
      </c>
      <c r="D236" s="220" t="s">
        <v>152</v>
      </c>
      <c r="E236" s="221" t="s">
        <v>317</v>
      </c>
      <c r="F236" s="222" t="s">
        <v>318</v>
      </c>
      <c r="G236" s="223" t="s">
        <v>172</v>
      </c>
      <c r="H236" s="224">
        <v>2.5289999999999999</v>
      </c>
      <c r="I236" s="225">
        <v>3950</v>
      </c>
      <c r="J236" s="225">
        <f>ROUND(I236*H236,2)</f>
        <v>9989.5499999999993</v>
      </c>
      <c r="K236" s="222" t="s">
        <v>156</v>
      </c>
      <c r="L236" s="38"/>
      <c r="M236" s="226" t="s">
        <v>1</v>
      </c>
      <c r="N236" s="227" t="s">
        <v>41</v>
      </c>
      <c r="O236" s="228">
        <v>10.300000000000001</v>
      </c>
      <c r="P236" s="228">
        <f>O236*H236</f>
        <v>26.0487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0" t="s">
        <v>157</v>
      </c>
      <c r="AT236" s="230" t="s">
        <v>152</v>
      </c>
      <c r="AU236" s="230" t="s">
        <v>86</v>
      </c>
      <c r="AY236" s="18" t="s">
        <v>150</v>
      </c>
      <c r="BE236" s="231">
        <f>IF(N236="základní",J236,0)</f>
        <v>9989.5499999999993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84</v>
      </c>
      <c r="BK236" s="231">
        <f>ROUND(I236*H236,2)</f>
        <v>9989.5499999999993</v>
      </c>
      <c r="BL236" s="18" t="s">
        <v>157</v>
      </c>
      <c r="BM236" s="230" t="s">
        <v>319</v>
      </c>
    </row>
    <row r="237" s="2" customFormat="1" ht="33" customHeight="1">
      <c r="A237" s="35"/>
      <c r="B237" s="36"/>
      <c r="C237" s="220" t="s">
        <v>320</v>
      </c>
      <c r="D237" s="220" t="s">
        <v>152</v>
      </c>
      <c r="E237" s="221" t="s">
        <v>321</v>
      </c>
      <c r="F237" s="222" t="s">
        <v>322</v>
      </c>
      <c r="G237" s="223" t="s">
        <v>172</v>
      </c>
      <c r="H237" s="224">
        <v>2.5289999999999999</v>
      </c>
      <c r="I237" s="225">
        <v>99.700000000000003</v>
      </c>
      <c r="J237" s="225">
        <f>ROUND(I237*H237,2)</f>
        <v>252.13999999999999</v>
      </c>
      <c r="K237" s="222" t="s">
        <v>156</v>
      </c>
      <c r="L237" s="38"/>
      <c r="M237" s="226" t="s">
        <v>1</v>
      </c>
      <c r="N237" s="227" t="s">
        <v>41</v>
      </c>
      <c r="O237" s="228">
        <v>0.26000000000000001</v>
      </c>
      <c r="P237" s="228">
        <f>O237*H237</f>
        <v>0.65754000000000001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0" t="s">
        <v>157</v>
      </c>
      <c r="AT237" s="230" t="s">
        <v>152</v>
      </c>
      <c r="AU237" s="230" t="s">
        <v>86</v>
      </c>
      <c r="AY237" s="18" t="s">
        <v>150</v>
      </c>
      <c r="BE237" s="231">
        <f>IF(N237="základní",J237,0)</f>
        <v>252.13999999999999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84</v>
      </c>
      <c r="BK237" s="231">
        <f>ROUND(I237*H237,2)</f>
        <v>252.13999999999999</v>
      </c>
      <c r="BL237" s="18" t="s">
        <v>157</v>
      </c>
      <c r="BM237" s="230" t="s">
        <v>323</v>
      </c>
    </row>
    <row r="238" s="2" customFormat="1" ht="24.15" customHeight="1">
      <c r="A238" s="35"/>
      <c r="B238" s="36"/>
      <c r="C238" s="220" t="s">
        <v>324</v>
      </c>
      <c r="D238" s="220" t="s">
        <v>152</v>
      </c>
      <c r="E238" s="221" t="s">
        <v>325</v>
      </c>
      <c r="F238" s="222" t="s">
        <v>326</v>
      </c>
      <c r="G238" s="223" t="s">
        <v>172</v>
      </c>
      <c r="H238" s="224">
        <v>2.5289999999999999</v>
      </c>
      <c r="I238" s="225">
        <v>314</v>
      </c>
      <c r="J238" s="225">
        <f>ROUND(I238*H238,2)</f>
        <v>794.11000000000001</v>
      </c>
      <c r="K238" s="222" t="s">
        <v>156</v>
      </c>
      <c r="L238" s="38"/>
      <c r="M238" s="226" t="s">
        <v>1</v>
      </c>
      <c r="N238" s="227" t="s">
        <v>41</v>
      </c>
      <c r="O238" s="228">
        <v>0.125</v>
      </c>
      <c r="P238" s="228">
        <f>O238*H238</f>
        <v>0.31612499999999999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0" t="s">
        <v>157</v>
      </c>
      <c r="AT238" s="230" t="s">
        <v>152</v>
      </c>
      <c r="AU238" s="230" t="s">
        <v>86</v>
      </c>
      <c r="AY238" s="18" t="s">
        <v>150</v>
      </c>
      <c r="BE238" s="231">
        <f>IF(N238="základní",J238,0)</f>
        <v>794.11000000000001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84</v>
      </c>
      <c r="BK238" s="231">
        <f>ROUND(I238*H238,2)</f>
        <v>794.11000000000001</v>
      </c>
      <c r="BL238" s="18" t="s">
        <v>157</v>
      </c>
      <c r="BM238" s="230" t="s">
        <v>327</v>
      </c>
    </row>
    <row r="239" s="2" customFormat="1" ht="24.15" customHeight="1">
      <c r="A239" s="35"/>
      <c r="B239" s="36"/>
      <c r="C239" s="220" t="s">
        <v>328</v>
      </c>
      <c r="D239" s="220" t="s">
        <v>152</v>
      </c>
      <c r="E239" s="221" t="s">
        <v>329</v>
      </c>
      <c r="F239" s="222" t="s">
        <v>330</v>
      </c>
      <c r="G239" s="223" t="s">
        <v>172</v>
      </c>
      <c r="H239" s="224">
        <v>35.405999999999999</v>
      </c>
      <c r="I239" s="225">
        <v>13.699999999999999</v>
      </c>
      <c r="J239" s="225">
        <f>ROUND(I239*H239,2)</f>
        <v>485.06</v>
      </c>
      <c r="K239" s="222" t="s">
        <v>156</v>
      </c>
      <c r="L239" s="38"/>
      <c r="M239" s="226" t="s">
        <v>1</v>
      </c>
      <c r="N239" s="227" t="s">
        <v>41</v>
      </c>
      <c r="O239" s="228">
        <v>0.0060000000000000001</v>
      </c>
      <c r="P239" s="228">
        <f>O239*H239</f>
        <v>0.21243599999999999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0" t="s">
        <v>157</v>
      </c>
      <c r="AT239" s="230" t="s">
        <v>152</v>
      </c>
      <c r="AU239" s="230" t="s">
        <v>86</v>
      </c>
      <c r="AY239" s="18" t="s">
        <v>150</v>
      </c>
      <c r="BE239" s="231">
        <f>IF(N239="základní",J239,0)</f>
        <v>485.06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84</v>
      </c>
      <c r="BK239" s="231">
        <f>ROUND(I239*H239,2)</f>
        <v>485.06</v>
      </c>
      <c r="BL239" s="18" t="s">
        <v>157</v>
      </c>
      <c r="BM239" s="230" t="s">
        <v>331</v>
      </c>
    </row>
    <row r="240" s="13" customFormat="1">
      <c r="A240" s="13"/>
      <c r="B240" s="232"/>
      <c r="C240" s="233"/>
      <c r="D240" s="234" t="s">
        <v>159</v>
      </c>
      <c r="E240" s="233"/>
      <c r="F240" s="236" t="s">
        <v>332</v>
      </c>
      <c r="G240" s="233"/>
      <c r="H240" s="237">
        <v>35.405999999999999</v>
      </c>
      <c r="I240" s="233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159</v>
      </c>
      <c r="AU240" s="242" t="s">
        <v>86</v>
      </c>
      <c r="AV240" s="13" t="s">
        <v>86</v>
      </c>
      <c r="AW240" s="13" t="s">
        <v>4</v>
      </c>
      <c r="AX240" s="13" t="s">
        <v>84</v>
      </c>
      <c r="AY240" s="242" t="s">
        <v>150</v>
      </c>
    </row>
    <row r="241" s="2" customFormat="1" ht="44.25" customHeight="1">
      <c r="A241" s="35"/>
      <c r="B241" s="36"/>
      <c r="C241" s="220" t="s">
        <v>333</v>
      </c>
      <c r="D241" s="220" t="s">
        <v>152</v>
      </c>
      <c r="E241" s="221" t="s">
        <v>334</v>
      </c>
      <c r="F241" s="222" t="s">
        <v>335</v>
      </c>
      <c r="G241" s="223" t="s">
        <v>172</v>
      </c>
      <c r="H241" s="224">
        <v>2.5289999999999999</v>
      </c>
      <c r="I241" s="225">
        <v>608</v>
      </c>
      <c r="J241" s="225">
        <f>ROUND(I241*H241,2)</f>
        <v>1537.6300000000001</v>
      </c>
      <c r="K241" s="222" t="s">
        <v>156</v>
      </c>
      <c r="L241" s="38"/>
      <c r="M241" s="226" t="s">
        <v>1</v>
      </c>
      <c r="N241" s="227" t="s">
        <v>41</v>
      </c>
      <c r="O241" s="228">
        <v>0</v>
      </c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0" t="s">
        <v>157</v>
      </c>
      <c r="AT241" s="230" t="s">
        <v>152</v>
      </c>
      <c r="AU241" s="230" t="s">
        <v>86</v>
      </c>
      <c r="AY241" s="18" t="s">
        <v>150</v>
      </c>
      <c r="BE241" s="231">
        <f>IF(N241="základní",J241,0)</f>
        <v>1537.6300000000001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84</v>
      </c>
      <c r="BK241" s="231">
        <f>ROUND(I241*H241,2)</f>
        <v>1537.6300000000001</v>
      </c>
      <c r="BL241" s="18" t="s">
        <v>157</v>
      </c>
      <c r="BM241" s="230" t="s">
        <v>336</v>
      </c>
    </row>
    <row r="242" s="12" customFormat="1" ht="22.8" customHeight="1">
      <c r="A242" s="12"/>
      <c r="B242" s="205"/>
      <c r="C242" s="206"/>
      <c r="D242" s="207" t="s">
        <v>75</v>
      </c>
      <c r="E242" s="218" t="s">
        <v>337</v>
      </c>
      <c r="F242" s="218" t="s">
        <v>338</v>
      </c>
      <c r="G242" s="206"/>
      <c r="H242" s="206"/>
      <c r="I242" s="206"/>
      <c r="J242" s="219">
        <f>BK242</f>
        <v>6256.6300000000001</v>
      </c>
      <c r="K242" s="206"/>
      <c r="L242" s="210"/>
      <c r="M242" s="211"/>
      <c r="N242" s="212"/>
      <c r="O242" s="212"/>
      <c r="P242" s="213">
        <f>SUM(P243:P244)</f>
        <v>15.270970000000002</v>
      </c>
      <c r="Q242" s="212"/>
      <c r="R242" s="213">
        <f>SUM(R243:R244)</f>
        <v>0</v>
      </c>
      <c r="S242" s="212"/>
      <c r="T242" s="214">
        <f>SUM(T243:T244)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5" t="s">
        <v>84</v>
      </c>
      <c r="AT242" s="216" t="s">
        <v>75</v>
      </c>
      <c r="AU242" s="216" t="s">
        <v>84</v>
      </c>
      <c r="AY242" s="215" t="s">
        <v>150</v>
      </c>
      <c r="BK242" s="217">
        <f>SUM(BK243:BK244)</f>
        <v>6256.6300000000001</v>
      </c>
    </row>
    <row r="243" s="2" customFormat="1" ht="21.75" customHeight="1">
      <c r="A243" s="35"/>
      <c r="B243" s="36"/>
      <c r="C243" s="220" t="s">
        <v>339</v>
      </c>
      <c r="D243" s="220" t="s">
        <v>152</v>
      </c>
      <c r="E243" s="221" t="s">
        <v>340</v>
      </c>
      <c r="F243" s="222" t="s">
        <v>341</v>
      </c>
      <c r="G243" s="223" t="s">
        <v>172</v>
      </c>
      <c r="H243" s="224">
        <v>2.3530000000000002</v>
      </c>
      <c r="I243" s="225">
        <v>2020</v>
      </c>
      <c r="J243" s="225">
        <f>ROUND(I243*H243,2)</f>
        <v>4753.0600000000004</v>
      </c>
      <c r="K243" s="222" t="s">
        <v>156</v>
      </c>
      <c r="L243" s="38"/>
      <c r="M243" s="226" t="s">
        <v>1</v>
      </c>
      <c r="N243" s="227" t="s">
        <v>41</v>
      </c>
      <c r="O243" s="228">
        <v>4.9299999999999997</v>
      </c>
      <c r="P243" s="228">
        <f>O243*H243</f>
        <v>11.600290000000001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0" t="s">
        <v>157</v>
      </c>
      <c r="AT243" s="230" t="s">
        <v>152</v>
      </c>
      <c r="AU243" s="230" t="s">
        <v>86</v>
      </c>
      <c r="AY243" s="18" t="s">
        <v>150</v>
      </c>
      <c r="BE243" s="231">
        <f>IF(N243="základní",J243,0)</f>
        <v>4753.0600000000004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84</v>
      </c>
      <c r="BK243" s="231">
        <f>ROUND(I243*H243,2)</f>
        <v>4753.0600000000004</v>
      </c>
      <c r="BL243" s="18" t="s">
        <v>157</v>
      </c>
      <c r="BM243" s="230" t="s">
        <v>342</v>
      </c>
    </row>
    <row r="244" s="2" customFormat="1" ht="24.15" customHeight="1">
      <c r="A244" s="35"/>
      <c r="B244" s="36"/>
      <c r="C244" s="220" t="s">
        <v>343</v>
      </c>
      <c r="D244" s="220" t="s">
        <v>152</v>
      </c>
      <c r="E244" s="221" t="s">
        <v>344</v>
      </c>
      <c r="F244" s="222" t="s">
        <v>345</v>
      </c>
      <c r="G244" s="223" t="s">
        <v>172</v>
      </c>
      <c r="H244" s="224">
        <v>2.3530000000000002</v>
      </c>
      <c r="I244" s="225">
        <v>639</v>
      </c>
      <c r="J244" s="225">
        <f>ROUND(I244*H244,2)</f>
        <v>1503.5699999999999</v>
      </c>
      <c r="K244" s="222" t="s">
        <v>156</v>
      </c>
      <c r="L244" s="38"/>
      <c r="M244" s="226" t="s">
        <v>1</v>
      </c>
      <c r="N244" s="227" t="s">
        <v>41</v>
      </c>
      <c r="O244" s="228">
        <v>1.5600000000000001</v>
      </c>
      <c r="P244" s="228">
        <f>O244*H244</f>
        <v>3.6706800000000004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0" t="s">
        <v>157</v>
      </c>
      <c r="AT244" s="230" t="s">
        <v>152</v>
      </c>
      <c r="AU244" s="230" t="s">
        <v>86</v>
      </c>
      <c r="AY244" s="18" t="s">
        <v>150</v>
      </c>
      <c r="BE244" s="231">
        <f>IF(N244="základní",J244,0)</f>
        <v>1503.5699999999999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84</v>
      </c>
      <c r="BK244" s="231">
        <f>ROUND(I244*H244,2)</f>
        <v>1503.5699999999999</v>
      </c>
      <c r="BL244" s="18" t="s">
        <v>157</v>
      </c>
      <c r="BM244" s="230" t="s">
        <v>346</v>
      </c>
    </row>
    <row r="245" s="12" customFormat="1" ht="25.92" customHeight="1">
      <c r="A245" s="12"/>
      <c r="B245" s="205"/>
      <c r="C245" s="206"/>
      <c r="D245" s="207" t="s">
        <v>75</v>
      </c>
      <c r="E245" s="208" t="s">
        <v>347</v>
      </c>
      <c r="F245" s="208" t="s">
        <v>348</v>
      </c>
      <c r="G245" s="206"/>
      <c r="H245" s="206"/>
      <c r="I245" s="206"/>
      <c r="J245" s="209">
        <f>BK245</f>
        <v>196408.19999999998</v>
      </c>
      <c r="K245" s="206"/>
      <c r="L245" s="210"/>
      <c r="M245" s="211"/>
      <c r="N245" s="212"/>
      <c r="O245" s="212"/>
      <c r="P245" s="213">
        <f>P246+P277+P278+P322+P353+P359+P366+P425+P445+P483</f>
        <v>157.017447</v>
      </c>
      <c r="Q245" s="212"/>
      <c r="R245" s="213">
        <f>R246+R277+R278+R322+R353+R359+R366+R425+R445+R483</f>
        <v>1.00964798</v>
      </c>
      <c r="S245" s="212"/>
      <c r="T245" s="214">
        <f>T246+T277+T278+T322+T353+T359+T366+T425+T445+T483</f>
        <v>2.0892176800000004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5" t="s">
        <v>86</v>
      </c>
      <c r="AT245" s="216" t="s">
        <v>75</v>
      </c>
      <c r="AU245" s="216" t="s">
        <v>76</v>
      </c>
      <c r="AY245" s="215" t="s">
        <v>150</v>
      </c>
      <c r="BK245" s="217">
        <f>BK246+BK277+BK278+BK322+BK353+BK359+BK366+BK425+BK445+BK483</f>
        <v>196408.19999999998</v>
      </c>
    </row>
    <row r="246" s="12" customFormat="1" ht="22.8" customHeight="1">
      <c r="A246" s="12"/>
      <c r="B246" s="205"/>
      <c r="C246" s="206"/>
      <c r="D246" s="207" t="s">
        <v>75</v>
      </c>
      <c r="E246" s="218" t="s">
        <v>349</v>
      </c>
      <c r="F246" s="218" t="s">
        <v>350</v>
      </c>
      <c r="G246" s="206"/>
      <c r="H246" s="206"/>
      <c r="I246" s="206"/>
      <c r="J246" s="219">
        <f>BK246</f>
        <v>4228.2799999999997</v>
      </c>
      <c r="K246" s="206"/>
      <c r="L246" s="210"/>
      <c r="M246" s="211"/>
      <c r="N246" s="212"/>
      <c r="O246" s="212"/>
      <c r="P246" s="213">
        <f>SUM(P247:P276)</f>
        <v>3.4984540000000002</v>
      </c>
      <c r="Q246" s="212"/>
      <c r="R246" s="213">
        <f>SUM(R247:R276)</f>
        <v>0.010540920000000002</v>
      </c>
      <c r="S246" s="212"/>
      <c r="T246" s="214">
        <f>SUM(T247:T276)</f>
        <v>0.79886400000000002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5" t="s">
        <v>86</v>
      </c>
      <c r="AT246" s="216" t="s">
        <v>75</v>
      </c>
      <c r="AU246" s="216" t="s">
        <v>84</v>
      </c>
      <c r="AY246" s="215" t="s">
        <v>150</v>
      </c>
      <c r="BK246" s="217">
        <f>SUM(BK247:BK276)</f>
        <v>4228.2799999999997</v>
      </c>
    </row>
    <row r="247" s="2" customFormat="1" ht="24.15" customHeight="1">
      <c r="A247" s="35"/>
      <c r="B247" s="36"/>
      <c r="C247" s="220" t="s">
        <v>351</v>
      </c>
      <c r="D247" s="220" t="s">
        <v>152</v>
      </c>
      <c r="E247" s="221" t="s">
        <v>352</v>
      </c>
      <c r="F247" s="222" t="s">
        <v>353</v>
      </c>
      <c r="G247" s="223" t="s">
        <v>163</v>
      </c>
      <c r="H247" s="224">
        <v>9.5</v>
      </c>
      <c r="I247" s="225">
        <v>34.399999999999999</v>
      </c>
      <c r="J247" s="225">
        <f>ROUND(I247*H247,2)</f>
        <v>326.80000000000001</v>
      </c>
      <c r="K247" s="222" t="s">
        <v>156</v>
      </c>
      <c r="L247" s="38"/>
      <c r="M247" s="226" t="s">
        <v>1</v>
      </c>
      <c r="N247" s="227" t="s">
        <v>41</v>
      </c>
      <c r="O247" s="228">
        <v>0.076999999999999999</v>
      </c>
      <c r="P247" s="228">
        <f>O247*H247</f>
        <v>0.73150000000000004</v>
      </c>
      <c r="Q247" s="228">
        <v>0</v>
      </c>
      <c r="R247" s="228">
        <f>Q247*H247</f>
        <v>0</v>
      </c>
      <c r="S247" s="228">
        <v>0.084000000000000005</v>
      </c>
      <c r="T247" s="229">
        <f>S247*H247</f>
        <v>0.79800000000000004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0" t="s">
        <v>253</v>
      </c>
      <c r="AT247" s="230" t="s">
        <v>152</v>
      </c>
      <c r="AU247" s="230" t="s">
        <v>86</v>
      </c>
      <c r="AY247" s="18" t="s">
        <v>150</v>
      </c>
      <c r="BE247" s="231">
        <f>IF(N247="základní",J247,0)</f>
        <v>326.80000000000001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84</v>
      </c>
      <c r="BK247" s="231">
        <f>ROUND(I247*H247,2)</f>
        <v>326.80000000000001</v>
      </c>
      <c r="BL247" s="18" t="s">
        <v>253</v>
      </c>
      <c r="BM247" s="230" t="s">
        <v>354</v>
      </c>
    </row>
    <row r="248" s="13" customFormat="1">
      <c r="A248" s="13"/>
      <c r="B248" s="232"/>
      <c r="C248" s="233"/>
      <c r="D248" s="234" t="s">
        <v>159</v>
      </c>
      <c r="E248" s="235" t="s">
        <v>1</v>
      </c>
      <c r="F248" s="236" t="s">
        <v>355</v>
      </c>
      <c r="G248" s="233"/>
      <c r="H248" s="237">
        <v>4.3200000000000003</v>
      </c>
      <c r="I248" s="233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159</v>
      </c>
      <c r="AU248" s="242" t="s">
        <v>86</v>
      </c>
      <c r="AV248" s="13" t="s">
        <v>86</v>
      </c>
      <c r="AW248" s="13" t="s">
        <v>30</v>
      </c>
      <c r="AX248" s="13" t="s">
        <v>76</v>
      </c>
      <c r="AY248" s="242" t="s">
        <v>150</v>
      </c>
    </row>
    <row r="249" s="13" customFormat="1">
      <c r="A249" s="13"/>
      <c r="B249" s="232"/>
      <c r="C249" s="233"/>
      <c r="D249" s="234" t="s">
        <v>159</v>
      </c>
      <c r="E249" s="235" t="s">
        <v>1</v>
      </c>
      <c r="F249" s="236" t="s">
        <v>356</v>
      </c>
      <c r="G249" s="233"/>
      <c r="H249" s="237">
        <v>5.1799999999999997</v>
      </c>
      <c r="I249" s="233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159</v>
      </c>
      <c r="AU249" s="242" t="s">
        <v>86</v>
      </c>
      <c r="AV249" s="13" t="s">
        <v>86</v>
      </c>
      <c r="AW249" s="13" t="s">
        <v>30</v>
      </c>
      <c r="AX249" s="13" t="s">
        <v>76</v>
      </c>
      <c r="AY249" s="242" t="s">
        <v>150</v>
      </c>
    </row>
    <row r="250" s="14" customFormat="1">
      <c r="A250" s="14"/>
      <c r="B250" s="243"/>
      <c r="C250" s="244"/>
      <c r="D250" s="234" t="s">
        <v>159</v>
      </c>
      <c r="E250" s="245" t="s">
        <v>1</v>
      </c>
      <c r="F250" s="246" t="s">
        <v>185</v>
      </c>
      <c r="G250" s="244"/>
      <c r="H250" s="247">
        <v>9.5</v>
      </c>
      <c r="I250" s="244"/>
      <c r="J250" s="244"/>
      <c r="K250" s="244"/>
      <c r="L250" s="248"/>
      <c r="M250" s="249"/>
      <c r="N250" s="250"/>
      <c r="O250" s="250"/>
      <c r="P250" s="250"/>
      <c r="Q250" s="250"/>
      <c r="R250" s="250"/>
      <c r="S250" s="250"/>
      <c r="T250" s="25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2" t="s">
        <v>159</v>
      </c>
      <c r="AU250" s="252" t="s">
        <v>86</v>
      </c>
      <c r="AV250" s="14" t="s">
        <v>157</v>
      </c>
      <c r="AW250" s="14" t="s">
        <v>30</v>
      </c>
      <c r="AX250" s="14" t="s">
        <v>84</v>
      </c>
      <c r="AY250" s="252" t="s">
        <v>150</v>
      </c>
    </row>
    <row r="251" s="2" customFormat="1" ht="24.15" customHeight="1">
      <c r="A251" s="35"/>
      <c r="B251" s="36"/>
      <c r="C251" s="220" t="s">
        <v>357</v>
      </c>
      <c r="D251" s="220" t="s">
        <v>152</v>
      </c>
      <c r="E251" s="221" t="s">
        <v>358</v>
      </c>
      <c r="F251" s="222" t="s">
        <v>359</v>
      </c>
      <c r="G251" s="223" t="s">
        <v>163</v>
      </c>
      <c r="H251" s="224">
        <v>0.23999999999999999</v>
      </c>
      <c r="I251" s="225">
        <v>16.100000000000001</v>
      </c>
      <c r="J251" s="225">
        <f>ROUND(I251*H251,2)</f>
        <v>3.8599999999999999</v>
      </c>
      <c r="K251" s="222" t="s">
        <v>1</v>
      </c>
      <c r="L251" s="38"/>
      <c r="M251" s="226" t="s">
        <v>1</v>
      </c>
      <c r="N251" s="227" t="s">
        <v>41</v>
      </c>
      <c r="O251" s="228">
        <v>0.035999999999999997</v>
      </c>
      <c r="P251" s="228">
        <f>O251*H251</f>
        <v>0.0086399999999999984</v>
      </c>
      <c r="Q251" s="228">
        <v>0</v>
      </c>
      <c r="R251" s="228">
        <f>Q251*H251</f>
        <v>0</v>
      </c>
      <c r="S251" s="228">
        <v>0.00040000000000000002</v>
      </c>
      <c r="T251" s="229">
        <f>S251*H251</f>
        <v>9.6000000000000002E-05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0" t="s">
        <v>253</v>
      </c>
      <c r="AT251" s="230" t="s">
        <v>152</v>
      </c>
      <c r="AU251" s="230" t="s">
        <v>86</v>
      </c>
      <c r="AY251" s="18" t="s">
        <v>150</v>
      </c>
      <c r="BE251" s="231">
        <f>IF(N251="základní",J251,0)</f>
        <v>3.8599999999999999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84</v>
      </c>
      <c r="BK251" s="231">
        <f>ROUND(I251*H251,2)</f>
        <v>3.8599999999999999</v>
      </c>
      <c r="BL251" s="18" t="s">
        <v>253</v>
      </c>
      <c r="BM251" s="230" t="s">
        <v>360</v>
      </c>
    </row>
    <row r="252" s="13" customFormat="1">
      <c r="A252" s="13"/>
      <c r="B252" s="232"/>
      <c r="C252" s="233"/>
      <c r="D252" s="234" t="s">
        <v>159</v>
      </c>
      <c r="E252" s="235" t="s">
        <v>1</v>
      </c>
      <c r="F252" s="236" t="s">
        <v>361</v>
      </c>
      <c r="G252" s="233"/>
      <c r="H252" s="237">
        <v>0.23999999999999999</v>
      </c>
      <c r="I252" s="233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159</v>
      </c>
      <c r="AU252" s="242" t="s">
        <v>86</v>
      </c>
      <c r="AV252" s="13" t="s">
        <v>86</v>
      </c>
      <c r="AW252" s="13" t="s">
        <v>30</v>
      </c>
      <c r="AX252" s="13" t="s">
        <v>84</v>
      </c>
      <c r="AY252" s="242" t="s">
        <v>150</v>
      </c>
    </row>
    <row r="253" s="2" customFormat="1" ht="24.15" customHeight="1">
      <c r="A253" s="35"/>
      <c r="B253" s="36"/>
      <c r="C253" s="220" t="s">
        <v>362</v>
      </c>
      <c r="D253" s="220" t="s">
        <v>152</v>
      </c>
      <c r="E253" s="221" t="s">
        <v>363</v>
      </c>
      <c r="F253" s="222" t="s">
        <v>364</v>
      </c>
      <c r="G253" s="223" t="s">
        <v>163</v>
      </c>
      <c r="H253" s="224">
        <v>0.23999999999999999</v>
      </c>
      <c r="I253" s="225">
        <v>24.129999999999999</v>
      </c>
      <c r="J253" s="225">
        <f>ROUND(I253*H253,2)</f>
        <v>5.79</v>
      </c>
      <c r="K253" s="222" t="s">
        <v>156</v>
      </c>
      <c r="L253" s="38"/>
      <c r="M253" s="226" t="s">
        <v>1</v>
      </c>
      <c r="N253" s="227" t="s">
        <v>41</v>
      </c>
      <c r="O253" s="228">
        <v>0.037999999999999999</v>
      </c>
      <c r="P253" s="228">
        <f>O253*H253</f>
        <v>0.0091199999999999996</v>
      </c>
      <c r="Q253" s="228">
        <v>0</v>
      </c>
      <c r="R253" s="228">
        <f>Q253*H253</f>
        <v>0</v>
      </c>
      <c r="S253" s="228">
        <v>0.0032000000000000002</v>
      </c>
      <c r="T253" s="229">
        <f>S253*H253</f>
        <v>0.00076800000000000002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0" t="s">
        <v>253</v>
      </c>
      <c r="AT253" s="230" t="s">
        <v>152</v>
      </c>
      <c r="AU253" s="230" t="s">
        <v>86</v>
      </c>
      <c r="AY253" s="18" t="s">
        <v>150</v>
      </c>
      <c r="BE253" s="231">
        <f>IF(N253="základní",J253,0)</f>
        <v>5.79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84</v>
      </c>
      <c r="BK253" s="231">
        <f>ROUND(I253*H253,2)</f>
        <v>5.79</v>
      </c>
      <c r="BL253" s="18" t="s">
        <v>253</v>
      </c>
      <c r="BM253" s="230" t="s">
        <v>365</v>
      </c>
    </row>
    <row r="254" s="13" customFormat="1">
      <c r="A254" s="13"/>
      <c r="B254" s="232"/>
      <c r="C254" s="233"/>
      <c r="D254" s="234" t="s">
        <v>159</v>
      </c>
      <c r="E254" s="235" t="s">
        <v>1</v>
      </c>
      <c r="F254" s="236" t="s">
        <v>366</v>
      </c>
      <c r="G254" s="233"/>
      <c r="H254" s="237">
        <v>0.23999999999999999</v>
      </c>
      <c r="I254" s="233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159</v>
      </c>
      <c r="AU254" s="242" t="s">
        <v>86</v>
      </c>
      <c r="AV254" s="13" t="s">
        <v>86</v>
      </c>
      <c r="AW254" s="13" t="s">
        <v>30</v>
      </c>
      <c r="AX254" s="13" t="s">
        <v>84</v>
      </c>
      <c r="AY254" s="242" t="s">
        <v>150</v>
      </c>
    </row>
    <row r="255" s="2" customFormat="1" ht="24.15" customHeight="1">
      <c r="A255" s="35"/>
      <c r="B255" s="36"/>
      <c r="C255" s="220" t="s">
        <v>367</v>
      </c>
      <c r="D255" s="220" t="s">
        <v>152</v>
      </c>
      <c r="E255" s="221" t="s">
        <v>368</v>
      </c>
      <c r="F255" s="222" t="s">
        <v>369</v>
      </c>
      <c r="G255" s="223" t="s">
        <v>163</v>
      </c>
      <c r="H255" s="224">
        <v>0.47999999999999998</v>
      </c>
      <c r="I255" s="225">
        <v>175</v>
      </c>
      <c r="J255" s="225">
        <f>ROUND(I255*H255,2)</f>
        <v>84</v>
      </c>
      <c r="K255" s="222" t="s">
        <v>156</v>
      </c>
      <c r="L255" s="38"/>
      <c r="M255" s="226" t="s">
        <v>1</v>
      </c>
      <c r="N255" s="227" t="s">
        <v>41</v>
      </c>
      <c r="O255" s="228">
        <v>0.089999999999999997</v>
      </c>
      <c r="P255" s="228">
        <f>O255*H255</f>
        <v>0.043199999999999995</v>
      </c>
      <c r="Q255" s="228">
        <v>0.00012999999999999999</v>
      </c>
      <c r="R255" s="228">
        <f>Q255*H255</f>
        <v>6.2399999999999999E-05</v>
      </c>
      <c r="S255" s="228">
        <v>0</v>
      </c>
      <c r="T255" s="229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0" t="s">
        <v>253</v>
      </c>
      <c r="AT255" s="230" t="s">
        <v>152</v>
      </c>
      <c r="AU255" s="230" t="s">
        <v>86</v>
      </c>
      <c r="AY255" s="18" t="s">
        <v>150</v>
      </c>
      <c r="BE255" s="231">
        <f>IF(N255="základní",J255,0)</f>
        <v>84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84</v>
      </c>
      <c r="BK255" s="231">
        <f>ROUND(I255*H255,2)</f>
        <v>84</v>
      </c>
      <c r="BL255" s="18" t="s">
        <v>253</v>
      </c>
      <c r="BM255" s="230" t="s">
        <v>370</v>
      </c>
    </row>
    <row r="256" s="13" customFormat="1">
      <c r="A256" s="13"/>
      <c r="B256" s="232"/>
      <c r="C256" s="233"/>
      <c r="D256" s="234" t="s">
        <v>159</v>
      </c>
      <c r="E256" s="235" t="s">
        <v>1</v>
      </c>
      <c r="F256" s="236" t="s">
        <v>371</v>
      </c>
      <c r="G256" s="233"/>
      <c r="H256" s="237">
        <v>0.47999999999999998</v>
      </c>
      <c r="I256" s="233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159</v>
      </c>
      <c r="AU256" s="242" t="s">
        <v>86</v>
      </c>
      <c r="AV256" s="13" t="s">
        <v>86</v>
      </c>
      <c r="AW256" s="13" t="s">
        <v>30</v>
      </c>
      <c r="AX256" s="13" t="s">
        <v>84</v>
      </c>
      <c r="AY256" s="242" t="s">
        <v>150</v>
      </c>
    </row>
    <row r="257" s="2" customFormat="1" ht="37.8" customHeight="1">
      <c r="A257" s="35"/>
      <c r="B257" s="36"/>
      <c r="C257" s="220" t="s">
        <v>372</v>
      </c>
      <c r="D257" s="220" t="s">
        <v>152</v>
      </c>
      <c r="E257" s="221" t="s">
        <v>373</v>
      </c>
      <c r="F257" s="222" t="s">
        <v>374</v>
      </c>
      <c r="G257" s="223" t="s">
        <v>163</v>
      </c>
      <c r="H257" s="224">
        <v>3.1200000000000001</v>
      </c>
      <c r="I257" s="225">
        <v>60.399999999999999</v>
      </c>
      <c r="J257" s="225">
        <f>ROUND(I257*H257,2)</f>
        <v>188.44999999999999</v>
      </c>
      <c r="K257" s="222" t="s">
        <v>156</v>
      </c>
      <c r="L257" s="38"/>
      <c r="M257" s="226" t="s">
        <v>1</v>
      </c>
      <c r="N257" s="227" t="s">
        <v>41</v>
      </c>
      <c r="O257" s="228">
        <v>0.12</v>
      </c>
      <c r="P257" s="228">
        <f>O257*H257</f>
        <v>0.37440000000000001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0" t="s">
        <v>253</v>
      </c>
      <c r="AT257" s="230" t="s">
        <v>152</v>
      </c>
      <c r="AU257" s="230" t="s">
        <v>86</v>
      </c>
      <c r="AY257" s="18" t="s">
        <v>150</v>
      </c>
      <c r="BE257" s="231">
        <f>IF(N257="základní",J257,0)</f>
        <v>188.44999999999999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84</v>
      </c>
      <c r="BK257" s="231">
        <f>ROUND(I257*H257,2)</f>
        <v>188.44999999999999</v>
      </c>
      <c r="BL257" s="18" t="s">
        <v>253</v>
      </c>
      <c r="BM257" s="230" t="s">
        <v>375</v>
      </c>
    </row>
    <row r="258" s="13" customFormat="1">
      <c r="A258" s="13"/>
      <c r="B258" s="232"/>
      <c r="C258" s="233"/>
      <c r="D258" s="234" t="s">
        <v>159</v>
      </c>
      <c r="E258" s="235" t="s">
        <v>1</v>
      </c>
      <c r="F258" s="236" t="s">
        <v>376</v>
      </c>
      <c r="G258" s="233"/>
      <c r="H258" s="237">
        <v>0.95999999999999996</v>
      </c>
      <c r="I258" s="233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159</v>
      </c>
      <c r="AU258" s="242" t="s">
        <v>86</v>
      </c>
      <c r="AV258" s="13" t="s">
        <v>86</v>
      </c>
      <c r="AW258" s="13" t="s">
        <v>30</v>
      </c>
      <c r="AX258" s="13" t="s">
        <v>76</v>
      </c>
      <c r="AY258" s="242" t="s">
        <v>150</v>
      </c>
    </row>
    <row r="259" s="13" customFormat="1">
      <c r="A259" s="13"/>
      <c r="B259" s="232"/>
      <c r="C259" s="233"/>
      <c r="D259" s="234" t="s">
        <v>159</v>
      </c>
      <c r="E259" s="235" t="s">
        <v>1</v>
      </c>
      <c r="F259" s="236" t="s">
        <v>377</v>
      </c>
      <c r="G259" s="233"/>
      <c r="H259" s="237">
        <v>2.1600000000000001</v>
      </c>
      <c r="I259" s="233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159</v>
      </c>
      <c r="AU259" s="242" t="s">
        <v>86</v>
      </c>
      <c r="AV259" s="13" t="s">
        <v>86</v>
      </c>
      <c r="AW259" s="13" t="s">
        <v>30</v>
      </c>
      <c r="AX259" s="13" t="s">
        <v>76</v>
      </c>
      <c r="AY259" s="242" t="s">
        <v>150</v>
      </c>
    </row>
    <row r="260" s="14" customFormat="1">
      <c r="A260" s="14"/>
      <c r="B260" s="243"/>
      <c r="C260" s="244"/>
      <c r="D260" s="234" t="s">
        <v>159</v>
      </c>
      <c r="E260" s="245" t="s">
        <v>1</v>
      </c>
      <c r="F260" s="246" t="s">
        <v>185</v>
      </c>
      <c r="G260" s="244"/>
      <c r="H260" s="247">
        <v>3.1200000000000001</v>
      </c>
      <c r="I260" s="244"/>
      <c r="J260" s="244"/>
      <c r="K260" s="244"/>
      <c r="L260" s="248"/>
      <c r="M260" s="249"/>
      <c r="N260" s="250"/>
      <c r="O260" s="250"/>
      <c r="P260" s="250"/>
      <c r="Q260" s="250"/>
      <c r="R260" s="250"/>
      <c r="S260" s="250"/>
      <c r="T260" s="25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2" t="s">
        <v>159</v>
      </c>
      <c r="AU260" s="252" t="s">
        <v>86</v>
      </c>
      <c r="AV260" s="14" t="s">
        <v>157</v>
      </c>
      <c r="AW260" s="14" t="s">
        <v>30</v>
      </c>
      <c r="AX260" s="14" t="s">
        <v>84</v>
      </c>
      <c r="AY260" s="252" t="s">
        <v>150</v>
      </c>
    </row>
    <row r="261" s="2" customFormat="1" ht="33" customHeight="1">
      <c r="A261" s="35"/>
      <c r="B261" s="36"/>
      <c r="C261" s="262" t="s">
        <v>378</v>
      </c>
      <c r="D261" s="262" t="s">
        <v>379</v>
      </c>
      <c r="E261" s="263" t="s">
        <v>380</v>
      </c>
      <c r="F261" s="264" t="s">
        <v>381</v>
      </c>
      <c r="G261" s="265" t="s">
        <v>163</v>
      </c>
      <c r="H261" s="266">
        <v>3.6360000000000001</v>
      </c>
      <c r="I261" s="267">
        <v>396</v>
      </c>
      <c r="J261" s="267">
        <f>ROUND(I261*H261,2)</f>
        <v>1439.8599999999999</v>
      </c>
      <c r="K261" s="264" t="s">
        <v>156</v>
      </c>
      <c r="L261" s="268"/>
      <c r="M261" s="269" t="s">
        <v>1</v>
      </c>
      <c r="N261" s="270" t="s">
        <v>41</v>
      </c>
      <c r="O261" s="228">
        <v>0</v>
      </c>
      <c r="P261" s="228">
        <f>O261*H261</f>
        <v>0</v>
      </c>
      <c r="Q261" s="228">
        <v>0.0020999999999999999</v>
      </c>
      <c r="R261" s="228">
        <f>Q261*H261</f>
        <v>0.0076356000000000002</v>
      </c>
      <c r="S261" s="228">
        <v>0</v>
      </c>
      <c r="T261" s="229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0" t="s">
        <v>333</v>
      </c>
      <c r="AT261" s="230" t="s">
        <v>379</v>
      </c>
      <c r="AU261" s="230" t="s">
        <v>86</v>
      </c>
      <c r="AY261" s="18" t="s">
        <v>150</v>
      </c>
      <c r="BE261" s="231">
        <f>IF(N261="základní",J261,0)</f>
        <v>1439.8599999999999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84</v>
      </c>
      <c r="BK261" s="231">
        <f>ROUND(I261*H261,2)</f>
        <v>1439.8599999999999</v>
      </c>
      <c r="BL261" s="18" t="s">
        <v>253</v>
      </c>
      <c r="BM261" s="230" t="s">
        <v>382</v>
      </c>
    </row>
    <row r="262" s="13" customFormat="1">
      <c r="A262" s="13"/>
      <c r="B262" s="232"/>
      <c r="C262" s="233"/>
      <c r="D262" s="234" t="s">
        <v>159</v>
      </c>
      <c r="E262" s="233"/>
      <c r="F262" s="236" t="s">
        <v>383</v>
      </c>
      <c r="G262" s="233"/>
      <c r="H262" s="237">
        <v>3.6360000000000001</v>
      </c>
      <c r="I262" s="233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159</v>
      </c>
      <c r="AU262" s="242" t="s">
        <v>86</v>
      </c>
      <c r="AV262" s="13" t="s">
        <v>86</v>
      </c>
      <c r="AW262" s="13" t="s">
        <v>4</v>
      </c>
      <c r="AX262" s="13" t="s">
        <v>84</v>
      </c>
      <c r="AY262" s="242" t="s">
        <v>150</v>
      </c>
    </row>
    <row r="263" s="2" customFormat="1" ht="24.15" customHeight="1">
      <c r="A263" s="35"/>
      <c r="B263" s="36"/>
      <c r="C263" s="220" t="s">
        <v>384</v>
      </c>
      <c r="D263" s="220" t="s">
        <v>152</v>
      </c>
      <c r="E263" s="221" t="s">
        <v>385</v>
      </c>
      <c r="F263" s="222" t="s">
        <v>386</v>
      </c>
      <c r="G263" s="223" t="s">
        <v>179</v>
      </c>
      <c r="H263" s="224">
        <v>12</v>
      </c>
      <c r="I263" s="225">
        <v>92.599999999999994</v>
      </c>
      <c r="J263" s="225">
        <f>ROUND(I263*H263,2)</f>
        <v>1111.2000000000001</v>
      </c>
      <c r="K263" s="222" t="s">
        <v>156</v>
      </c>
      <c r="L263" s="38"/>
      <c r="M263" s="226" t="s">
        <v>1</v>
      </c>
      <c r="N263" s="227" t="s">
        <v>41</v>
      </c>
      <c r="O263" s="228">
        <v>0.070999999999999994</v>
      </c>
      <c r="P263" s="228">
        <f>O263*H263</f>
        <v>0.85199999999999987</v>
      </c>
      <c r="Q263" s="228">
        <v>0.00021000000000000001</v>
      </c>
      <c r="R263" s="228">
        <f>Q263*H263</f>
        <v>0.0025200000000000001</v>
      </c>
      <c r="S263" s="228">
        <v>0</v>
      </c>
      <c r="T263" s="229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0" t="s">
        <v>253</v>
      </c>
      <c r="AT263" s="230" t="s">
        <v>152</v>
      </c>
      <c r="AU263" s="230" t="s">
        <v>86</v>
      </c>
      <c r="AY263" s="18" t="s">
        <v>150</v>
      </c>
      <c r="BE263" s="231">
        <f>IF(N263="základní",J263,0)</f>
        <v>1111.2000000000001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84</v>
      </c>
      <c r="BK263" s="231">
        <f>ROUND(I263*H263,2)</f>
        <v>1111.2000000000001</v>
      </c>
      <c r="BL263" s="18" t="s">
        <v>253</v>
      </c>
      <c r="BM263" s="230" t="s">
        <v>387</v>
      </c>
    </row>
    <row r="264" s="13" customFormat="1">
      <c r="A264" s="13"/>
      <c r="B264" s="232"/>
      <c r="C264" s="233"/>
      <c r="D264" s="234" t="s">
        <v>159</v>
      </c>
      <c r="E264" s="235" t="s">
        <v>1</v>
      </c>
      <c r="F264" s="236" t="s">
        <v>388</v>
      </c>
      <c r="G264" s="233"/>
      <c r="H264" s="237">
        <v>6</v>
      </c>
      <c r="I264" s="233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159</v>
      </c>
      <c r="AU264" s="242" t="s">
        <v>86</v>
      </c>
      <c r="AV264" s="13" t="s">
        <v>86</v>
      </c>
      <c r="AW264" s="13" t="s">
        <v>30</v>
      </c>
      <c r="AX264" s="13" t="s">
        <v>76</v>
      </c>
      <c r="AY264" s="242" t="s">
        <v>150</v>
      </c>
    </row>
    <row r="265" s="13" customFormat="1">
      <c r="A265" s="13"/>
      <c r="B265" s="232"/>
      <c r="C265" s="233"/>
      <c r="D265" s="234" t="s">
        <v>159</v>
      </c>
      <c r="E265" s="235" t="s">
        <v>1</v>
      </c>
      <c r="F265" s="236" t="s">
        <v>389</v>
      </c>
      <c r="G265" s="233"/>
      <c r="H265" s="237">
        <v>6</v>
      </c>
      <c r="I265" s="233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159</v>
      </c>
      <c r="AU265" s="242" t="s">
        <v>86</v>
      </c>
      <c r="AV265" s="13" t="s">
        <v>86</v>
      </c>
      <c r="AW265" s="13" t="s">
        <v>30</v>
      </c>
      <c r="AX265" s="13" t="s">
        <v>76</v>
      </c>
      <c r="AY265" s="242" t="s">
        <v>150</v>
      </c>
    </row>
    <row r="266" s="14" customFormat="1">
      <c r="A266" s="14"/>
      <c r="B266" s="243"/>
      <c r="C266" s="244"/>
      <c r="D266" s="234" t="s">
        <v>159</v>
      </c>
      <c r="E266" s="245" t="s">
        <v>1</v>
      </c>
      <c r="F266" s="246" t="s">
        <v>185</v>
      </c>
      <c r="G266" s="244"/>
      <c r="H266" s="247">
        <v>12</v>
      </c>
      <c r="I266" s="244"/>
      <c r="J266" s="244"/>
      <c r="K266" s="244"/>
      <c r="L266" s="248"/>
      <c r="M266" s="249"/>
      <c r="N266" s="250"/>
      <c r="O266" s="250"/>
      <c r="P266" s="250"/>
      <c r="Q266" s="250"/>
      <c r="R266" s="250"/>
      <c r="S266" s="250"/>
      <c r="T266" s="25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2" t="s">
        <v>159</v>
      </c>
      <c r="AU266" s="252" t="s">
        <v>86</v>
      </c>
      <c r="AV266" s="14" t="s">
        <v>157</v>
      </c>
      <c r="AW266" s="14" t="s">
        <v>30</v>
      </c>
      <c r="AX266" s="14" t="s">
        <v>84</v>
      </c>
      <c r="AY266" s="252" t="s">
        <v>150</v>
      </c>
    </row>
    <row r="267" s="2" customFormat="1" ht="24.15" customHeight="1">
      <c r="A267" s="35"/>
      <c r="B267" s="36"/>
      <c r="C267" s="220" t="s">
        <v>390</v>
      </c>
      <c r="D267" s="220" t="s">
        <v>152</v>
      </c>
      <c r="E267" s="221" t="s">
        <v>391</v>
      </c>
      <c r="F267" s="222" t="s">
        <v>392</v>
      </c>
      <c r="G267" s="223" t="s">
        <v>163</v>
      </c>
      <c r="H267" s="224">
        <v>0.71999999999999997</v>
      </c>
      <c r="I267" s="225">
        <v>37.5</v>
      </c>
      <c r="J267" s="225">
        <f>ROUND(I267*H267,2)</f>
        <v>27</v>
      </c>
      <c r="K267" s="222" t="s">
        <v>156</v>
      </c>
      <c r="L267" s="38"/>
      <c r="M267" s="226" t="s">
        <v>1</v>
      </c>
      <c r="N267" s="227" t="s">
        <v>41</v>
      </c>
      <c r="O267" s="228">
        <v>0.067000000000000004</v>
      </c>
      <c r="P267" s="228">
        <f>O267*H267</f>
        <v>0.048239999999999998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0" t="s">
        <v>253</v>
      </c>
      <c r="AT267" s="230" t="s">
        <v>152</v>
      </c>
      <c r="AU267" s="230" t="s">
        <v>86</v>
      </c>
      <c r="AY267" s="18" t="s">
        <v>150</v>
      </c>
      <c r="BE267" s="231">
        <f>IF(N267="základní",J267,0)</f>
        <v>27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84</v>
      </c>
      <c r="BK267" s="231">
        <f>ROUND(I267*H267,2)</f>
        <v>27</v>
      </c>
      <c r="BL267" s="18" t="s">
        <v>253</v>
      </c>
      <c r="BM267" s="230" t="s">
        <v>393</v>
      </c>
    </row>
    <row r="268" s="13" customFormat="1">
      <c r="A268" s="13"/>
      <c r="B268" s="232"/>
      <c r="C268" s="233"/>
      <c r="D268" s="234" t="s">
        <v>159</v>
      </c>
      <c r="E268" s="235" t="s">
        <v>1</v>
      </c>
      <c r="F268" s="236" t="s">
        <v>394</v>
      </c>
      <c r="G268" s="233"/>
      <c r="H268" s="237">
        <v>0.71999999999999997</v>
      </c>
      <c r="I268" s="233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159</v>
      </c>
      <c r="AU268" s="242" t="s">
        <v>86</v>
      </c>
      <c r="AV268" s="13" t="s">
        <v>86</v>
      </c>
      <c r="AW268" s="13" t="s">
        <v>30</v>
      </c>
      <c r="AX268" s="13" t="s">
        <v>84</v>
      </c>
      <c r="AY268" s="242" t="s">
        <v>150</v>
      </c>
    </row>
    <row r="269" s="2" customFormat="1" ht="24.15" customHeight="1">
      <c r="A269" s="35"/>
      <c r="B269" s="36"/>
      <c r="C269" s="220" t="s">
        <v>395</v>
      </c>
      <c r="D269" s="220" t="s">
        <v>152</v>
      </c>
      <c r="E269" s="221" t="s">
        <v>396</v>
      </c>
      <c r="F269" s="222" t="s">
        <v>397</v>
      </c>
      <c r="G269" s="223" t="s">
        <v>163</v>
      </c>
      <c r="H269" s="224">
        <v>2.484</v>
      </c>
      <c r="I269" s="225">
        <v>186</v>
      </c>
      <c r="J269" s="225">
        <f>ROUND(I269*H269,2)</f>
        <v>462.01999999999998</v>
      </c>
      <c r="K269" s="222" t="s">
        <v>156</v>
      </c>
      <c r="L269" s="38"/>
      <c r="M269" s="226" t="s">
        <v>1</v>
      </c>
      <c r="N269" s="227" t="s">
        <v>41</v>
      </c>
      <c r="O269" s="228">
        <v>0.11</v>
      </c>
      <c r="P269" s="228">
        <f>O269*H269</f>
        <v>0.27323999999999998</v>
      </c>
      <c r="Q269" s="228">
        <v>0.00012999999999999999</v>
      </c>
      <c r="R269" s="228">
        <f>Q269*H269</f>
        <v>0.00032291999999999998</v>
      </c>
      <c r="S269" s="228">
        <v>0</v>
      </c>
      <c r="T269" s="229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30" t="s">
        <v>253</v>
      </c>
      <c r="AT269" s="230" t="s">
        <v>152</v>
      </c>
      <c r="AU269" s="230" t="s">
        <v>86</v>
      </c>
      <c r="AY269" s="18" t="s">
        <v>150</v>
      </c>
      <c r="BE269" s="231">
        <f>IF(N269="základní",J269,0)</f>
        <v>462.01999999999998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84</v>
      </c>
      <c r="BK269" s="231">
        <f>ROUND(I269*H269,2)</f>
        <v>462.01999999999998</v>
      </c>
      <c r="BL269" s="18" t="s">
        <v>253</v>
      </c>
      <c r="BM269" s="230" t="s">
        <v>398</v>
      </c>
    </row>
    <row r="270" s="13" customFormat="1">
      <c r="A270" s="13"/>
      <c r="B270" s="232"/>
      <c r="C270" s="233"/>
      <c r="D270" s="234" t="s">
        <v>159</v>
      </c>
      <c r="E270" s="235" t="s">
        <v>1</v>
      </c>
      <c r="F270" s="236" t="s">
        <v>399</v>
      </c>
      <c r="G270" s="233"/>
      <c r="H270" s="237">
        <v>2.484</v>
      </c>
      <c r="I270" s="233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159</v>
      </c>
      <c r="AU270" s="242" t="s">
        <v>86</v>
      </c>
      <c r="AV270" s="13" t="s">
        <v>86</v>
      </c>
      <c r="AW270" s="13" t="s">
        <v>30</v>
      </c>
      <c r="AX270" s="13" t="s">
        <v>84</v>
      </c>
      <c r="AY270" s="242" t="s">
        <v>150</v>
      </c>
    </row>
    <row r="271" s="2" customFormat="1" ht="24.15" customHeight="1">
      <c r="A271" s="35"/>
      <c r="B271" s="36"/>
      <c r="C271" s="220" t="s">
        <v>400</v>
      </c>
      <c r="D271" s="220" t="s">
        <v>152</v>
      </c>
      <c r="E271" s="221" t="s">
        <v>401</v>
      </c>
      <c r="F271" s="222" t="s">
        <v>402</v>
      </c>
      <c r="G271" s="223" t="s">
        <v>163</v>
      </c>
      <c r="H271" s="224">
        <v>9.5</v>
      </c>
      <c r="I271" s="225">
        <v>58.299999999999997</v>
      </c>
      <c r="J271" s="225">
        <f>ROUND(I271*H271,2)</f>
        <v>553.85000000000002</v>
      </c>
      <c r="K271" s="222" t="s">
        <v>156</v>
      </c>
      <c r="L271" s="38"/>
      <c r="M271" s="226" t="s">
        <v>1</v>
      </c>
      <c r="N271" s="227" t="s">
        <v>41</v>
      </c>
      <c r="O271" s="228">
        <v>0.11799999999999999</v>
      </c>
      <c r="P271" s="228">
        <f>O271*H271</f>
        <v>1.121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30" t="s">
        <v>253</v>
      </c>
      <c r="AT271" s="230" t="s">
        <v>152</v>
      </c>
      <c r="AU271" s="230" t="s">
        <v>86</v>
      </c>
      <c r="AY271" s="18" t="s">
        <v>150</v>
      </c>
      <c r="BE271" s="231">
        <f>IF(N271="základní",J271,0)</f>
        <v>553.85000000000002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84</v>
      </c>
      <c r="BK271" s="231">
        <f>ROUND(I271*H271,2)</f>
        <v>553.85000000000002</v>
      </c>
      <c r="BL271" s="18" t="s">
        <v>253</v>
      </c>
      <c r="BM271" s="230" t="s">
        <v>403</v>
      </c>
    </row>
    <row r="272" s="13" customFormat="1">
      <c r="A272" s="13"/>
      <c r="B272" s="232"/>
      <c r="C272" s="233"/>
      <c r="D272" s="234" t="s">
        <v>159</v>
      </c>
      <c r="E272" s="235" t="s">
        <v>1</v>
      </c>
      <c r="F272" s="236" t="s">
        <v>355</v>
      </c>
      <c r="G272" s="233"/>
      <c r="H272" s="237">
        <v>4.3200000000000003</v>
      </c>
      <c r="I272" s="233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159</v>
      </c>
      <c r="AU272" s="242" t="s">
        <v>86</v>
      </c>
      <c r="AV272" s="13" t="s">
        <v>86</v>
      </c>
      <c r="AW272" s="13" t="s">
        <v>30</v>
      </c>
      <c r="AX272" s="13" t="s">
        <v>76</v>
      </c>
      <c r="AY272" s="242" t="s">
        <v>150</v>
      </c>
    </row>
    <row r="273" s="13" customFormat="1">
      <c r="A273" s="13"/>
      <c r="B273" s="232"/>
      <c r="C273" s="233"/>
      <c r="D273" s="234" t="s">
        <v>159</v>
      </c>
      <c r="E273" s="235" t="s">
        <v>1</v>
      </c>
      <c r="F273" s="236" t="s">
        <v>356</v>
      </c>
      <c r="G273" s="233"/>
      <c r="H273" s="237">
        <v>5.1799999999999997</v>
      </c>
      <c r="I273" s="233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159</v>
      </c>
      <c r="AU273" s="242" t="s">
        <v>86</v>
      </c>
      <c r="AV273" s="13" t="s">
        <v>86</v>
      </c>
      <c r="AW273" s="13" t="s">
        <v>30</v>
      </c>
      <c r="AX273" s="13" t="s">
        <v>76</v>
      </c>
      <c r="AY273" s="242" t="s">
        <v>150</v>
      </c>
    </row>
    <row r="274" s="14" customFormat="1">
      <c r="A274" s="14"/>
      <c r="B274" s="243"/>
      <c r="C274" s="244"/>
      <c r="D274" s="234" t="s">
        <v>159</v>
      </c>
      <c r="E274" s="245" t="s">
        <v>1</v>
      </c>
      <c r="F274" s="246" t="s">
        <v>185</v>
      </c>
      <c r="G274" s="244"/>
      <c r="H274" s="247">
        <v>9.5</v>
      </c>
      <c r="I274" s="244"/>
      <c r="J274" s="244"/>
      <c r="K274" s="244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159</v>
      </c>
      <c r="AU274" s="252" t="s">
        <v>86</v>
      </c>
      <c r="AV274" s="14" t="s">
        <v>157</v>
      </c>
      <c r="AW274" s="14" t="s">
        <v>30</v>
      </c>
      <c r="AX274" s="14" t="s">
        <v>84</v>
      </c>
      <c r="AY274" s="252" t="s">
        <v>150</v>
      </c>
    </row>
    <row r="275" s="2" customFormat="1" ht="24.15" customHeight="1">
      <c r="A275" s="35"/>
      <c r="B275" s="36"/>
      <c r="C275" s="220" t="s">
        <v>404</v>
      </c>
      <c r="D275" s="220" t="s">
        <v>152</v>
      </c>
      <c r="E275" s="221" t="s">
        <v>405</v>
      </c>
      <c r="F275" s="222" t="s">
        <v>406</v>
      </c>
      <c r="G275" s="223" t="s">
        <v>172</v>
      </c>
      <c r="H275" s="224">
        <v>0.010999999999999999</v>
      </c>
      <c r="I275" s="225">
        <v>1560</v>
      </c>
      <c r="J275" s="225">
        <f>ROUND(I275*H275,2)</f>
        <v>17.16</v>
      </c>
      <c r="K275" s="222" t="s">
        <v>156</v>
      </c>
      <c r="L275" s="38"/>
      <c r="M275" s="226" t="s">
        <v>1</v>
      </c>
      <c r="N275" s="227" t="s">
        <v>41</v>
      </c>
      <c r="O275" s="228">
        <v>1.764</v>
      </c>
      <c r="P275" s="228">
        <f>O275*H275</f>
        <v>0.019403999999999998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30" t="s">
        <v>253</v>
      </c>
      <c r="AT275" s="230" t="s">
        <v>152</v>
      </c>
      <c r="AU275" s="230" t="s">
        <v>86</v>
      </c>
      <c r="AY275" s="18" t="s">
        <v>150</v>
      </c>
      <c r="BE275" s="231">
        <f>IF(N275="základní",J275,0)</f>
        <v>17.16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84</v>
      </c>
      <c r="BK275" s="231">
        <f>ROUND(I275*H275,2)</f>
        <v>17.16</v>
      </c>
      <c r="BL275" s="18" t="s">
        <v>253</v>
      </c>
      <c r="BM275" s="230" t="s">
        <v>407</v>
      </c>
    </row>
    <row r="276" s="2" customFormat="1" ht="24.15" customHeight="1">
      <c r="A276" s="35"/>
      <c r="B276" s="36"/>
      <c r="C276" s="220" t="s">
        <v>408</v>
      </c>
      <c r="D276" s="220" t="s">
        <v>152</v>
      </c>
      <c r="E276" s="221" t="s">
        <v>409</v>
      </c>
      <c r="F276" s="222" t="s">
        <v>410</v>
      </c>
      <c r="G276" s="223" t="s">
        <v>172</v>
      </c>
      <c r="H276" s="224">
        <v>0.010999999999999999</v>
      </c>
      <c r="I276" s="225">
        <v>754</v>
      </c>
      <c r="J276" s="225">
        <f>ROUND(I276*H276,2)</f>
        <v>8.2899999999999991</v>
      </c>
      <c r="K276" s="222" t="s">
        <v>156</v>
      </c>
      <c r="L276" s="38"/>
      <c r="M276" s="226" t="s">
        <v>1</v>
      </c>
      <c r="N276" s="227" t="s">
        <v>41</v>
      </c>
      <c r="O276" s="228">
        <v>1.6100000000000001</v>
      </c>
      <c r="P276" s="228">
        <f>O276*H276</f>
        <v>0.01771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30" t="s">
        <v>253</v>
      </c>
      <c r="AT276" s="230" t="s">
        <v>152</v>
      </c>
      <c r="AU276" s="230" t="s">
        <v>86</v>
      </c>
      <c r="AY276" s="18" t="s">
        <v>150</v>
      </c>
      <c r="BE276" s="231">
        <f>IF(N276="základní",J276,0)</f>
        <v>8.2899999999999991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84</v>
      </c>
      <c r="BK276" s="231">
        <f>ROUND(I276*H276,2)</f>
        <v>8.2899999999999991</v>
      </c>
      <c r="BL276" s="18" t="s">
        <v>253</v>
      </c>
      <c r="BM276" s="230" t="s">
        <v>411</v>
      </c>
    </row>
    <row r="277" s="12" customFormat="1" ht="22.8" customHeight="1">
      <c r="A277" s="12"/>
      <c r="B277" s="205"/>
      <c r="C277" s="206"/>
      <c r="D277" s="207" t="s">
        <v>75</v>
      </c>
      <c r="E277" s="218" t="s">
        <v>412</v>
      </c>
      <c r="F277" s="218" t="s">
        <v>413</v>
      </c>
      <c r="G277" s="206"/>
      <c r="H277" s="206"/>
      <c r="I277" s="206"/>
      <c r="J277" s="219">
        <f>BK277</f>
        <v>0</v>
      </c>
      <c r="K277" s="206"/>
      <c r="L277" s="210"/>
      <c r="M277" s="211"/>
      <c r="N277" s="212"/>
      <c r="O277" s="212"/>
      <c r="P277" s="213">
        <v>0</v>
      </c>
      <c r="Q277" s="212"/>
      <c r="R277" s="213">
        <v>0</v>
      </c>
      <c r="S277" s="212"/>
      <c r="T277" s="214"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5" t="s">
        <v>86</v>
      </c>
      <c r="AT277" s="216" t="s">
        <v>75</v>
      </c>
      <c r="AU277" s="216" t="s">
        <v>84</v>
      </c>
      <c r="AY277" s="215" t="s">
        <v>150</v>
      </c>
      <c r="BK277" s="217">
        <v>0</v>
      </c>
    </row>
    <row r="278" s="12" customFormat="1" ht="22.8" customHeight="1">
      <c r="A278" s="12"/>
      <c r="B278" s="205"/>
      <c r="C278" s="206"/>
      <c r="D278" s="207" t="s">
        <v>75</v>
      </c>
      <c r="E278" s="218" t="s">
        <v>414</v>
      </c>
      <c r="F278" s="218" t="s">
        <v>415</v>
      </c>
      <c r="G278" s="206"/>
      <c r="H278" s="206"/>
      <c r="I278" s="206"/>
      <c r="J278" s="219">
        <f>BK278</f>
        <v>21384.400000000005</v>
      </c>
      <c r="K278" s="206"/>
      <c r="L278" s="210"/>
      <c r="M278" s="211"/>
      <c r="N278" s="212"/>
      <c r="O278" s="212"/>
      <c r="P278" s="213">
        <f>SUM(P279:P321)</f>
        <v>14.092505000000001</v>
      </c>
      <c r="Q278" s="212"/>
      <c r="R278" s="213">
        <f>SUM(R279:R321)</f>
        <v>0.38747144</v>
      </c>
      <c r="S278" s="212"/>
      <c r="T278" s="214">
        <f>SUM(T279:T321)</f>
        <v>0.0088000000000000005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5" t="s">
        <v>86</v>
      </c>
      <c r="AT278" s="216" t="s">
        <v>75</v>
      </c>
      <c r="AU278" s="216" t="s">
        <v>84</v>
      </c>
      <c r="AY278" s="215" t="s">
        <v>150</v>
      </c>
      <c r="BK278" s="217">
        <f>SUM(BK279:BK321)</f>
        <v>21384.400000000005</v>
      </c>
    </row>
    <row r="279" s="2" customFormat="1" ht="24.15" customHeight="1">
      <c r="A279" s="35"/>
      <c r="B279" s="36"/>
      <c r="C279" s="220" t="s">
        <v>416</v>
      </c>
      <c r="D279" s="220" t="s">
        <v>152</v>
      </c>
      <c r="E279" s="221" t="s">
        <v>417</v>
      </c>
      <c r="F279" s="222" t="s">
        <v>418</v>
      </c>
      <c r="G279" s="223" t="s">
        <v>163</v>
      </c>
      <c r="H279" s="224">
        <v>0.67200000000000004</v>
      </c>
      <c r="I279" s="225">
        <v>156</v>
      </c>
      <c r="J279" s="225">
        <f>ROUND(I279*H279,2)</f>
        <v>104.83</v>
      </c>
      <c r="K279" s="222" t="s">
        <v>156</v>
      </c>
      <c r="L279" s="38"/>
      <c r="M279" s="226" t="s">
        <v>1</v>
      </c>
      <c r="N279" s="227" t="s">
        <v>41</v>
      </c>
      <c r="O279" s="228">
        <v>0.29199999999999998</v>
      </c>
      <c r="P279" s="228">
        <f>O279*H279</f>
        <v>0.19622400000000001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30" t="s">
        <v>253</v>
      </c>
      <c r="AT279" s="230" t="s">
        <v>152</v>
      </c>
      <c r="AU279" s="230" t="s">
        <v>86</v>
      </c>
      <c r="AY279" s="18" t="s">
        <v>150</v>
      </c>
      <c r="BE279" s="231">
        <f>IF(N279="základní",J279,0)</f>
        <v>104.83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84</v>
      </c>
      <c r="BK279" s="231">
        <f>ROUND(I279*H279,2)</f>
        <v>104.83</v>
      </c>
      <c r="BL279" s="18" t="s">
        <v>253</v>
      </c>
      <c r="BM279" s="230" t="s">
        <v>419</v>
      </c>
    </row>
    <row r="280" s="13" customFormat="1">
      <c r="A280" s="13"/>
      <c r="B280" s="232"/>
      <c r="C280" s="233"/>
      <c r="D280" s="234" t="s">
        <v>159</v>
      </c>
      <c r="E280" s="235" t="s">
        <v>1</v>
      </c>
      <c r="F280" s="236" t="s">
        <v>420</v>
      </c>
      <c r="G280" s="233"/>
      <c r="H280" s="237">
        <v>0.67200000000000004</v>
      </c>
      <c r="I280" s="233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159</v>
      </c>
      <c r="AU280" s="242" t="s">
        <v>86</v>
      </c>
      <c r="AV280" s="13" t="s">
        <v>86</v>
      </c>
      <c r="AW280" s="13" t="s">
        <v>30</v>
      </c>
      <c r="AX280" s="13" t="s">
        <v>84</v>
      </c>
      <c r="AY280" s="242" t="s">
        <v>150</v>
      </c>
    </row>
    <row r="281" s="2" customFormat="1" ht="21.75" customHeight="1">
      <c r="A281" s="35"/>
      <c r="B281" s="36"/>
      <c r="C281" s="220" t="s">
        <v>421</v>
      </c>
      <c r="D281" s="220" t="s">
        <v>152</v>
      </c>
      <c r="E281" s="221" t="s">
        <v>422</v>
      </c>
      <c r="F281" s="222" t="s">
        <v>423</v>
      </c>
      <c r="G281" s="223" t="s">
        <v>424</v>
      </c>
      <c r="H281" s="224">
        <v>2</v>
      </c>
      <c r="I281" s="225">
        <v>153</v>
      </c>
      <c r="J281" s="225">
        <f>ROUND(I281*H281,2)</f>
        <v>306</v>
      </c>
      <c r="K281" s="222" t="s">
        <v>1</v>
      </c>
      <c r="L281" s="38"/>
      <c r="M281" s="226" t="s">
        <v>1</v>
      </c>
      <c r="N281" s="227" t="s">
        <v>41</v>
      </c>
      <c r="O281" s="228">
        <v>0.31</v>
      </c>
      <c r="P281" s="228">
        <f>O281*H281</f>
        <v>0.62</v>
      </c>
      <c r="Q281" s="228">
        <v>0</v>
      </c>
      <c r="R281" s="228">
        <f>Q281*H281</f>
        <v>0</v>
      </c>
      <c r="S281" s="228">
        <v>0.0044000000000000003</v>
      </c>
      <c r="T281" s="229">
        <f>S281*H281</f>
        <v>0.0088000000000000005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30" t="s">
        <v>253</v>
      </c>
      <c r="AT281" s="230" t="s">
        <v>152</v>
      </c>
      <c r="AU281" s="230" t="s">
        <v>86</v>
      </c>
      <c r="AY281" s="18" t="s">
        <v>150</v>
      </c>
      <c r="BE281" s="231">
        <f>IF(N281="základní",J281,0)</f>
        <v>306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84</v>
      </c>
      <c r="BK281" s="231">
        <f>ROUND(I281*H281,2)</f>
        <v>306</v>
      </c>
      <c r="BL281" s="18" t="s">
        <v>253</v>
      </c>
      <c r="BM281" s="230" t="s">
        <v>425</v>
      </c>
    </row>
    <row r="282" s="13" customFormat="1">
      <c r="A282" s="13"/>
      <c r="B282" s="232"/>
      <c r="C282" s="233"/>
      <c r="D282" s="234" t="s">
        <v>159</v>
      </c>
      <c r="E282" s="235" t="s">
        <v>1</v>
      </c>
      <c r="F282" s="236" t="s">
        <v>426</v>
      </c>
      <c r="G282" s="233"/>
      <c r="H282" s="237">
        <v>2</v>
      </c>
      <c r="I282" s="233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159</v>
      </c>
      <c r="AU282" s="242" t="s">
        <v>86</v>
      </c>
      <c r="AV282" s="13" t="s">
        <v>86</v>
      </c>
      <c r="AW282" s="13" t="s">
        <v>30</v>
      </c>
      <c r="AX282" s="13" t="s">
        <v>84</v>
      </c>
      <c r="AY282" s="242" t="s">
        <v>150</v>
      </c>
    </row>
    <row r="283" s="2" customFormat="1" ht="16.5" customHeight="1">
      <c r="A283" s="35"/>
      <c r="B283" s="36"/>
      <c r="C283" s="220" t="s">
        <v>427</v>
      </c>
      <c r="D283" s="220" t="s">
        <v>152</v>
      </c>
      <c r="E283" s="221" t="s">
        <v>428</v>
      </c>
      <c r="F283" s="222" t="s">
        <v>429</v>
      </c>
      <c r="G283" s="223" t="s">
        <v>293</v>
      </c>
      <c r="H283" s="224">
        <v>2.1000000000000001</v>
      </c>
      <c r="I283" s="225">
        <v>26.899999999999999</v>
      </c>
      <c r="J283" s="225">
        <f>ROUND(I283*H283,2)</f>
        <v>56.490000000000002</v>
      </c>
      <c r="K283" s="222" t="s">
        <v>156</v>
      </c>
      <c r="L283" s="38"/>
      <c r="M283" s="226" t="s">
        <v>1</v>
      </c>
      <c r="N283" s="227" t="s">
        <v>41</v>
      </c>
      <c r="O283" s="228">
        <v>0.055</v>
      </c>
      <c r="P283" s="228">
        <f>O283*H283</f>
        <v>0.11550000000000001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30" t="s">
        <v>253</v>
      </c>
      <c r="AT283" s="230" t="s">
        <v>152</v>
      </c>
      <c r="AU283" s="230" t="s">
        <v>86</v>
      </c>
      <c r="AY283" s="18" t="s">
        <v>150</v>
      </c>
      <c r="BE283" s="231">
        <f>IF(N283="základní",J283,0)</f>
        <v>56.490000000000002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84</v>
      </c>
      <c r="BK283" s="231">
        <f>ROUND(I283*H283,2)</f>
        <v>56.490000000000002</v>
      </c>
      <c r="BL283" s="18" t="s">
        <v>253</v>
      </c>
      <c r="BM283" s="230" t="s">
        <v>430</v>
      </c>
    </row>
    <row r="284" s="13" customFormat="1">
      <c r="A284" s="13"/>
      <c r="B284" s="232"/>
      <c r="C284" s="233"/>
      <c r="D284" s="234" t="s">
        <v>159</v>
      </c>
      <c r="E284" s="235" t="s">
        <v>1</v>
      </c>
      <c r="F284" s="236" t="s">
        <v>431</v>
      </c>
      <c r="G284" s="233"/>
      <c r="H284" s="237">
        <v>2.1000000000000001</v>
      </c>
      <c r="I284" s="233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159</v>
      </c>
      <c r="AU284" s="242" t="s">
        <v>86</v>
      </c>
      <c r="AV284" s="13" t="s">
        <v>86</v>
      </c>
      <c r="AW284" s="13" t="s">
        <v>30</v>
      </c>
      <c r="AX284" s="13" t="s">
        <v>84</v>
      </c>
      <c r="AY284" s="242" t="s">
        <v>150</v>
      </c>
    </row>
    <row r="285" s="2" customFormat="1" ht="24.15" customHeight="1">
      <c r="A285" s="35"/>
      <c r="B285" s="36"/>
      <c r="C285" s="262" t="s">
        <v>432</v>
      </c>
      <c r="D285" s="262" t="s">
        <v>379</v>
      </c>
      <c r="E285" s="263" t="s">
        <v>433</v>
      </c>
      <c r="F285" s="264" t="s">
        <v>434</v>
      </c>
      <c r="G285" s="265" t="s">
        <v>155</v>
      </c>
      <c r="H285" s="266">
        <v>0.014999999999999999</v>
      </c>
      <c r="I285" s="267">
        <v>9930</v>
      </c>
      <c r="J285" s="267">
        <f>ROUND(I285*H285,2)</f>
        <v>148.94999999999999</v>
      </c>
      <c r="K285" s="264" t="s">
        <v>1</v>
      </c>
      <c r="L285" s="268"/>
      <c r="M285" s="269" t="s">
        <v>1</v>
      </c>
      <c r="N285" s="270" t="s">
        <v>41</v>
      </c>
      <c r="O285" s="228">
        <v>0</v>
      </c>
      <c r="P285" s="228">
        <f>O285*H285</f>
        <v>0</v>
      </c>
      <c r="Q285" s="228">
        <v>0.55000000000000004</v>
      </c>
      <c r="R285" s="228">
        <f>Q285*H285</f>
        <v>0.0082500000000000004</v>
      </c>
      <c r="S285" s="228">
        <v>0</v>
      </c>
      <c r="T285" s="229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30" t="s">
        <v>333</v>
      </c>
      <c r="AT285" s="230" t="s">
        <v>379</v>
      </c>
      <c r="AU285" s="230" t="s">
        <v>86</v>
      </c>
      <c r="AY285" s="18" t="s">
        <v>150</v>
      </c>
      <c r="BE285" s="231">
        <f>IF(N285="základní",J285,0)</f>
        <v>148.94999999999999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84</v>
      </c>
      <c r="BK285" s="231">
        <f>ROUND(I285*H285,2)</f>
        <v>148.94999999999999</v>
      </c>
      <c r="BL285" s="18" t="s">
        <v>253</v>
      </c>
      <c r="BM285" s="230" t="s">
        <v>435</v>
      </c>
    </row>
    <row r="286" s="13" customFormat="1">
      <c r="A286" s="13"/>
      <c r="B286" s="232"/>
      <c r="C286" s="233"/>
      <c r="D286" s="234" t="s">
        <v>159</v>
      </c>
      <c r="E286" s="235" t="s">
        <v>1</v>
      </c>
      <c r="F286" s="236" t="s">
        <v>436</v>
      </c>
      <c r="G286" s="233"/>
      <c r="H286" s="237">
        <v>0.012999999999999999</v>
      </c>
      <c r="I286" s="233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159</v>
      </c>
      <c r="AU286" s="242" t="s">
        <v>86</v>
      </c>
      <c r="AV286" s="13" t="s">
        <v>86</v>
      </c>
      <c r="AW286" s="13" t="s">
        <v>30</v>
      </c>
      <c r="AX286" s="13" t="s">
        <v>84</v>
      </c>
      <c r="AY286" s="242" t="s">
        <v>150</v>
      </c>
    </row>
    <row r="287" s="13" customFormat="1">
      <c r="A287" s="13"/>
      <c r="B287" s="232"/>
      <c r="C287" s="233"/>
      <c r="D287" s="234" t="s">
        <v>159</v>
      </c>
      <c r="E287" s="233"/>
      <c r="F287" s="236" t="s">
        <v>437</v>
      </c>
      <c r="G287" s="233"/>
      <c r="H287" s="237">
        <v>0.014999999999999999</v>
      </c>
      <c r="I287" s="233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159</v>
      </c>
      <c r="AU287" s="242" t="s">
        <v>86</v>
      </c>
      <c r="AV287" s="13" t="s">
        <v>86</v>
      </c>
      <c r="AW287" s="13" t="s">
        <v>4</v>
      </c>
      <c r="AX287" s="13" t="s">
        <v>84</v>
      </c>
      <c r="AY287" s="242" t="s">
        <v>150</v>
      </c>
    </row>
    <row r="288" s="2" customFormat="1" ht="24.15" customHeight="1">
      <c r="A288" s="35"/>
      <c r="B288" s="36"/>
      <c r="C288" s="220" t="s">
        <v>438</v>
      </c>
      <c r="D288" s="220" t="s">
        <v>152</v>
      </c>
      <c r="E288" s="221" t="s">
        <v>439</v>
      </c>
      <c r="F288" s="222" t="s">
        <v>440</v>
      </c>
      <c r="G288" s="223" t="s">
        <v>163</v>
      </c>
      <c r="H288" s="224">
        <v>9.7899999999999991</v>
      </c>
      <c r="I288" s="225">
        <v>142</v>
      </c>
      <c r="J288" s="225">
        <f>ROUND(I288*H288,2)</f>
        <v>1390.1800000000001</v>
      </c>
      <c r="K288" s="222" t="s">
        <v>156</v>
      </c>
      <c r="L288" s="38"/>
      <c r="M288" s="226" t="s">
        <v>1</v>
      </c>
      <c r="N288" s="227" t="s">
        <v>41</v>
      </c>
      <c r="O288" s="228">
        <v>0.28799999999999998</v>
      </c>
      <c r="P288" s="228">
        <f>O288*H288</f>
        <v>2.8195199999999994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30" t="s">
        <v>253</v>
      </c>
      <c r="AT288" s="230" t="s">
        <v>152</v>
      </c>
      <c r="AU288" s="230" t="s">
        <v>86</v>
      </c>
      <c r="AY288" s="18" t="s">
        <v>150</v>
      </c>
      <c r="BE288" s="231">
        <f>IF(N288="základní",J288,0)</f>
        <v>1390.1800000000001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84</v>
      </c>
      <c r="BK288" s="231">
        <f>ROUND(I288*H288,2)</f>
        <v>1390.1800000000001</v>
      </c>
      <c r="BL288" s="18" t="s">
        <v>253</v>
      </c>
      <c r="BM288" s="230" t="s">
        <v>441</v>
      </c>
    </row>
    <row r="289" s="13" customFormat="1">
      <c r="A289" s="13"/>
      <c r="B289" s="232"/>
      <c r="C289" s="233"/>
      <c r="D289" s="234" t="s">
        <v>159</v>
      </c>
      <c r="E289" s="235" t="s">
        <v>1</v>
      </c>
      <c r="F289" s="236" t="s">
        <v>442</v>
      </c>
      <c r="G289" s="233"/>
      <c r="H289" s="237">
        <v>2.0619999999999998</v>
      </c>
      <c r="I289" s="233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159</v>
      </c>
      <c r="AU289" s="242" t="s">
        <v>86</v>
      </c>
      <c r="AV289" s="13" t="s">
        <v>86</v>
      </c>
      <c r="AW289" s="13" t="s">
        <v>30</v>
      </c>
      <c r="AX289" s="13" t="s">
        <v>76</v>
      </c>
      <c r="AY289" s="242" t="s">
        <v>150</v>
      </c>
    </row>
    <row r="290" s="13" customFormat="1">
      <c r="A290" s="13"/>
      <c r="B290" s="232"/>
      <c r="C290" s="233"/>
      <c r="D290" s="234" t="s">
        <v>159</v>
      </c>
      <c r="E290" s="235" t="s">
        <v>1</v>
      </c>
      <c r="F290" s="236" t="s">
        <v>443</v>
      </c>
      <c r="G290" s="233"/>
      <c r="H290" s="237">
        <v>2.6659999999999999</v>
      </c>
      <c r="I290" s="233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159</v>
      </c>
      <c r="AU290" s="242" t="s">
        <v>86</v>
      </c>
      <c r="AV290" s="13" t="s">
        <v>86</v>
      </c>
      <c r="AW290" s="13" t="s">
        <v>30</v>
      </c>
      <c r="AX290" s="13" t="s">
        <v>76</v>
      </c>
      <c r="AY290" s="242" t="s">
        <v>150</v>
      </c>
    </row>
    <row r="291" s="13" customFormat="1">
      <c r="A291" s="13"/>
      <c r="B291" s="232"/>
      <c r="C291" s="233"/>
      <c r="D291" s="234" t="s">
        <v>159</v>
      </c>
      <c r="E291" s="235" t="s">
        <v>1</v>
      </c>
      <c r="F291" s="236" t="s">
        <v>444</v>
      </c>
      <c r="G291" s="233"/>
      <c r="H291" s="237">
        <v>3.032</v>
      </c>
      <c r="I291" s="233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159</v>
      </c>
      <c r="AU291" s="242" t="s">
        <v>86</v>
      </c>
      <c r="AV291" s="13" t="s">
        <v>86</v>
      </c>
      <c r="AW291" s="13" t="s">
        <v>30</v>
      </c>
      <c r="AX291" s="13" t="s">
        <v>76</v>
      </c>
      <c r="AY291" s="242" t="s">
        <v>150</v>
      </c>
    </row>
    <row r="292" s="13" customFormat="1">
      <c r="A292" s="13"/>
      <c r="B292" s="232"/>
      <c r="C292" s="233"/>
      <c r="D292" s="234" t="s">
        <v>159</v>
      </c>
      <c r="E292" s="235" t="s">
        <v>1</v>
      </c>
      <c r="F292" s="236" t="s">
        <v>445</v>
      </c>
      <c r="G292" s="233"/>
      <c r="H292" s="237">
        <v>2.0299999999999998</v>
      </c>
      <c r="I292" s="233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159</v>
      </c>
      <c r="AU292" s="242" t="s">
        <v>86</v>
      </c>
      <c r="AV292" s="13" t="s">
        <v>86</v>
      </c>
      <c r="AW292" s="13" t="s">
        <v>30</v>
      </c>
      <c r="AX292" s="13" t="s">
        <v>76</v>
      </c>
      <c r="AY292" s="242" t="s">
        <v>150</v>
      </c>
    </row>
    <row r="293" s="14" customFormat="1">
      <c r="A293" s="14"/>
      <c r="B293" s="243"/>
      <c r="C293" s="244"/>
      <c r="D293" s="234" t="s">
        <v>159</v>
      </c>
      <c r="E293" s="245" t="s">
        <v>1</v>
      </c>
      <c r="F293" s="246" t="s">
        <v>185</v>
      </c>
      <c r="G293" s="244"/>
      <c r="H293" s="247">
        <v>9.7899999999999991</v>
      </c>
      <c r="I293" s="244"/>
      <c r="J293" s="244"/>
      <c r="K293" s="244"/>
      <c r="L293" s="248"/>
      <c r="M293" s="249"/>
      <c r="N293" s="250"/>
      <c r="O293" s="250"/>
      <c r="P293" s="250"/>
      <c r="Q293" s="250"/>
      <c r="R293" s="250"/>
      <c r="S293" s="250"/>
      <c r="T293" s="25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2" t="s">
        <v>159</v>
      </c>
      <c r="AU293" s="252" t="s">
        <v>86</v>
      </c>
      <c r="AV293" s="14" t="s">
        <v>157</v>
      </c>
      <c r="AW293" s="14" t="s">
        <v>30</v>
      </c>
      <c r="AX293" s="14" t="s">
        <v>84</v>
      </c>
      <c r="AY293" s="252" t="s">
        <v>150</v>
      </c>
    </row>
    <row r="294" s="2" customFormat="1" ht="21.75" customHeight="1">
      <c r="A294" s="35"/>
      <c r="B294" s="36"/>
      <c r="C294" s="262" t="s">
        <v>446</v>
      </c>
      <c r="D294" s="262" t="s">
        <v>379</v>
      </c>
      <c r="E294" s="263" t="s">
        <v>447</v>
      </c>
      <c r="F294" s="264" t="s">
        <v>448</v>
      </c>
      <c r="G294" s="265" t="s">
        <v>163</v>
      </c>
      <c r="H294" s="266">
        <v>12.561999999999999</v>
      </c>
      <c r="I294" s="267">
        <v>710</v>
      </c>
      <c r="J294" s="267">
        <f>ROUND(I294*H294,2)</f>
        <v>8919.0200000000004</v>
      </c>
      <c r="K294" s="264" t="s">
        <v>156</v>
      </c>
      <c r="L294" s="268"/>
      <c r="M294" s="269" t="s">
        <v>1</v>
      </c>
      <c r="N294" s="270" t="s">
        <v>41</v>
      </c>
      <c r="O294" s="228">
        <v>0</v>
      </c>
      <c r="P294" s="228">
        <f>O294*H294</f>
        <v>0</v>
      </c>
      <c r="Q294" s="228">
        <v>0.022700000000000001</v>
      </c>
      <c r="R294" s="228">
        <f>Q294*H294</f>
        <v>0.28515740000000001</v>
      </c>
      <c r="S294" s="228">
        <v>0</v>
      </c>
      <c r="T294" s="229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30" t="s">
        <v>333</v>
      </c>
      <c r="AT294" s="230" t="s">
        <v>379</v>
      </c>
      <c r="AU294" s="230" t="s">
        <v>86</v>
      </c>
      <c r="AY294" s="18" t="s">
        <v>150</v>
      </c>
      <c r="BE294" s="231">
        <f>IF(N294="základní",J294,0)</f>
        <v>8919.0200000000004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84</v>
      </c>
      <c r="BK294" s="231">
        <f>ROUND(I294*H294,2)</f>
        <v>8919.0200000000004</v>
      </c>
      <c r="BL294" s="18" t="s">
        <v>253</v>
      </c>
      <c r="BM294" s="230" t="s">
        <v>449</v>
      </c>
    </row>
    <row r="295" s="13" customFormat="1">
      <c r="A295" s="13"/>
      <c r="B295" s="232"/>
      <c r="C295" s="233"/>
      <c r="D295" s="234" t="s">
        <v>159</v>
      </c>
      <c r="E295" s="235" t="s">
        <v>1</v>
      </c>
      <c r="F295" s="236" t="s">
        <v>450</v>
      </c>
      <c r="G295" s="233"/>
      <c r="H295" s="237">
        <v>9.7899999999999991</v>
      </c>
      <c r="I295" s="233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159</v>
      </c>
      <c r="AU295" s="242" t="s">
        <v>86</v>
      </c>
      <c r="AV295" s="13" t="s">
        <v>86</v>
      </c>
      <c r="AW295" s="13" t="s">
        <v>30</v>
      </c>
      <c r="AX295" s="13" t="s">
        <v>76</v>
      </c>
      <c r="AY295" s="242" t="s">
        <v>150</v>
      </c>
    </row>
    <row r="296" s="13" customFormat="1">
      <c r="A296" s="13"/>
      <c r="B296" s="232"/>
      <c r="C296" s="233"/>
      <c r="D296" s="234" t="s">
        <v>159</v>
      </c>
      <c r="E296" s="235" t="s">
        <v>1</v>
      </c>
      <c r="F296" s="236" t="s">
        <v>451</v>
      </c>
      <c r="G296" s="233"/>
      <c r="H296" s="237">
        <v>1.2509999999999999</v>
      </c>
      <c r="I296" s="233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159</v>
      </c>
      <c r="AU296" s="242" t="s">
        <v>86</v>
      </c>
      <c r="AV296" s="13" t="s">
        <v>86</v>
      </c>
      <c r="AW296" s="13" t="s">
        <v>30</v>
      </c>
      <c r="AX296" s="13" t="s">
        <v>76</v>
      </c>
      <c r="AY296" s="242" t="s">
        <v>150</v>
      </c>
    </row>
    <row r="297" s="14" customFormat="1">
      <c r="A297" s="14"/>
      <c r="B297" s="243"/>
      <c r="C297" s="244"/>
      <c r="D297" s="234" t="s">
        <v>159</v>
      </c>
      <c r="E297" s="245" t="s">
        <v>1</v>
      </c>
      <c r="F297" s="246" t="s">
        <v>185</v>
      </c>
      <c r="G297" s="244"/>
      <c r="H297" s="247">
        <v>11.040999999999999</v>
      </c>
      <c r="I297" s="244"/>
      <c r="J297" s="244"/>
      <c r="K297" s="244"/>
      <c r="L297" s="248"/>
      <c r="M297" s="249"/>
      <c r="N297" s="250"/>
      <c r="O297" s="250"/>
      <c r="P297" s="250"/>
      <c r="Q297" s="250"/>
      <c r="R297" s="250"/>
      <c r="S297" s="250"/>
      <c r="T297" s="25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2" t="s">
        <v>159</v>
      </c>
      <c r="AU297" s="252" t="s">
        <v>86</v>
      </c>
      <c r="AV297" s="14" t="s">
        <v>157</v>
      </c>
      <c r="AW297" s="14" t="s">
        <v>30</v>
      </c>
      <c r="AX297" s="14" t="s">
        <v>84</v>
      </c>
      <c r="AY297" s="252" t="s">
        <v>150</v>
      </c>
    </row>
    <row r="298" s="13" customFormat="1">
      <c r="A298" s="13"/>
      <c r="B298" s="232"/>
      <c r="C298" s="233"/>
      <c r="D298" s="234" t="s">
        <v>159</v>
      </c>
      <c r="E298" s="233"/>
      <c r="F298" s="236" t="s">
        <v>452</v>
      </c>
      <c r="G298" s="233"/>
      <c r="H298" s="237">
        <v>12.561999999999999</v>
      </c>
      <c r="I298" s="233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159</v>
      </c>
      <c r="AU298" s="242" t="s">
        <v>86</v>
      </c>
      <c r="AV298" s="13" t="s">
        <v>86</v>
      </c>
      <c r="AW298" s="13" t="s">
        <v>4</v>
      </c>
      <c r="AX298" s="13" t="s">
        <v>84</v>
      </c>
      <c r="AY298" s="242" t="s">
        <v>150</v>
      </c>
    </row>
    <row r="299" s="2" customFormat="1" ht="24.15" customHeight="1">
      <c r="A299" s="35"/>
      <c r="B299" s="36"/>
      <c r="C299" s="220" t="s">
        <v>453</v>
      </c>
      <c r="D299" s="220" t="s">
        <v>152</v>
      </c>
      <c r="E299" s="221" t="s">
        <v>454</v>
      </c>
      <c r="F299" s="222" t="s">
        <v>455</v>
      </c>
      <c r="G299" s="223" t="s">
        <v>163</v>
      </c>
      <c r="H299" s="224">
        <v>11.041</v>
      </c>
      <c r="I299" s="225">
        <v>230</v>
      </c>
      <c r="J299" s="225">
        <f>ROUND(I299*H299,2)</f>
        <v>2539.4299999999998</v>
      </c>
      <c r="K299" s="222" t="s">
        <v>1</v>
      </c>
      <c r="L299" s="38"/>
      <c r="M299" s="226" t="s">
        <v>1</v>
      </c>
      <c r="N299" s="227" t="s">
        <v>41</v>
      </c>
      <c r="O299" s="228">
        <v>0.51500000000000001</v>
      </c>
      <c r="P299" s="228">
        <f>O299*H299</f>
        <v>5.686115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30" t="s">
        <v>253</v>
      </c>
      <c r="AT299" s="230" t="s">
        <v>152</v>
      </c>
      <c r="AU299" s="230" t="s">
        <v>86</v>
      </c>
      <c r="AY299" s="18" t="s">
        <v>150</v>
      </c>
      <c r="BE299" s="231">
        <f>IF(N299="základní",J299,0)</f>
        <v>2539.4299999999998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84</v>
      </c>
      <c r="BK299" s="231">
        <f>ROUND(I299*H299,2)</f>
        <v>2539.4299999999998</v>
      </c>
      <c r="BL299" s="18" t="s">
        <v>253</v>
      </c>
      <c r="BM299" s="230" t="s">
        <v>456</v>
      </c>
    </row>
    <row r="300" s="13" customFormat="1">
      <c r="A300" s="13"/>
      <c r="B300" s="232"/>
      <c r="C300" s="233"/>
      <c r="D300" s="234" t="s">
        <v>159</v>
      </c>
      <c r="E300" s="235" t="s">
        <v>1</v>
      </c>
      <c r="F300" s="236" t="s">
        <v>442</v>
      </c>
      <c r="G300" s="233"/>
      <c r="H300" s="237">
        <v>2.0619999999999998</v>
      </c>
      <c r="I300" s="233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159</v>
      </c>
      <c r="AU300" s="242" t="s">
        <v>86</v>
      </c>
      <c r="AV300" s="13" t="s">
        <v>86</v>
      </c>
      <c r="AW300" s="13" t="s">
        <v>30</v>
      </c>
      <c r="AX300" s="13" t="s">
        <v>76</v>
      </c>
      <c r="AY300" s="242" t="s">
        <v>150</v>
      </c>
    </row>
    <row r="301" s="13" customFormat="1">
      <c r="A301" s="13"/>
      <c r="B301" s="232"/>
      <c r="C301" s="233"/>
      <c r="D301" s="234" t="s">
        <v>159</v>
      </c>
      <c r="E301" s="235" t="s">
        <v>1</v>
      </c>
      <c r="F301" s="236" t="s">
        <v>443</v>
      </c>
      <c r="G301" s="233"/>
      <c r="H301" s="237">
        <v>2.6659999999999999</v>
      </c>
      <c r="I301" s="233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159</v>
      </c>
      <c r="AU301" s="242" t="s">
        <v>86</v>
      </c>
      <c r="AV301" s="13" t="s">
        <v>86</v>
      </c>
      <c r="AW301" s="13" t="s">
        <v>30</v>
      </c>
      <c r="AX301" s="13" t="s">
        <v>76</v>
      </c>
      <c r="AY301" s="242" t="s">
        <v>150</v>
      </c>
    </row>
    <row r="302" s="13" customFormat="1">
      <c r="A302" s="13"/>
      <c r="B302" s="232"/>
      <c r="C302" s="233"/>
      <c r="D302" s="234" t="s">
        <v>159</v>
      </c>
      <c r="E302" s="235" t="s">
        <v>1</v>
      </c>
      <c r="F302" s="236" t="s">
        <v>444</v>
      </c>
      <c r="G302" s="233"/>
      <c r="H302" s="237">
        <v>3.032</v>
      </c>
      <c r="I302" s="233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159</v>
      </c>
      <c r="AU302" s="242" t="s">
        <v>86</v>
      </c>
      <c r="AV302" s="13" t="s">
        <v>86</v>
      </c>
      <c r="AW302" s="13" t="s">
        <v>30</v>
      </c>
      <c r="AX302" s="13" t="s">
        <v>76</v>
      </c>
      <c r="AY302" s="242" t="s">
        <v>150</v>
      </c>
    </row>
    <row r="303" s="13" customFormat="1">
      <c r="A303" s="13"/>
      <c r="B303" s="232"/>
      <c r="C303" s="233"/>
      <c r="D303" s="234" t="s">
        <v>159</v>
      </c>
      <c r="E303" s="235" t="s">
        <v>1</v>
      </c>
      <c r="F303" s="236" t="s">
        <v>445</v>
      </c>
      <c r="G303" s="233"/>
      <c r="H303" s="237">
        <v>2.0299999999999998</v>
      </c>
      <c r="I303" s="233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159</v>
      </c>
      <c r="AU303" s="242" t="s">
        <v>86</v>
      </c>
      <c r="AV303" s="13" t="s">
        <v>86</v>
      </c>
      <c r="AW303" s="13" t="s">
        <v>30</v>
      </c>
      <c r="AX303" s="13" t="s">
        <v>76</v>
      </c>
      <c r="AY303" s="242" t="s">
        <v>150</v>
      </c>
    </row>
    <row r="304" s="16" customFormat="1">
      <c r="A304" s="16"/>
      <c r="B304" s="271"/>
      <c r="C304" s="272"/>
      <c r="D304" s="234" t="s">
        <v>159</v>
      </c>
      <c r="E304" s="273" t="s">
        <v>1</v>
      </c>
      <c r="F304" s="274" t="s">
        <v>457</v>
      </c>
      <c r="G304" s="272"/>
      <c r="H304" s="275">
        <v>9.7899999999999991</v>
      </c>
      <c r="I304" s="272"/>
      <c r="J304" s="272"/>
      <c r="K304" s="272"/>
      <c r="L304" s="276"/>
      <c r="M304" s="277"/>
      <c r="N304" s="278"/>
      <c r="O304" s="278"/>
      <c r="P304" s="278"/>
      <c r="Q304" s="278"/>
      <c r="R304" s="278"/>
      <c r="S304" s="278"/>
      <c r="T304" s="279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280" t="s">
        <v>159</v>
      </c>
      <c r="AU304" s="280" t="s">
        <v>86</v>
      </c>
      <c r="AV304" s="16" t="s">
        <v>166</v>
      </c>
      <c r="AW304" s="16" t="s">
        <v>30</v>
      </c>
      <c r="AX304" s="16" t="s">
        <v>76</v>
      </c>
      <c r="AY304" s="280" t="s">
        <v>150</v>
      </c>
    </row>
    <row r="305" s="13" customFormat="1">
      <c r="A305" s="13"/>
      <c r="B305" s="232"/>
      <c r="C305" s="233"/>
      <c r="D305" s="234" t="s">
        <v>159</v>
      </c>
      <c r="E305" s="235" t="s">
        <v>1</v>
      </c>
      <c r="F305" s="236" t="s">
        <v>451</v>
      </c>
      <c r="G305" s="233"/>
      <c r="H305" s="237">
        <v>1.2509999999999999</v>
      </c>
      <c r="I305" s="233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159</v>
      </c>
      <c r="AU305" s="242" t="s">
        <v>86</v>
      </c>
      <c r="AV305" s="13" t="s">
        <v>86</v>
      </c>
      <c r="AW305" s="13" t="s">
        <v>30</v>
      </c>
      <c r="AX305" s="13" t="s">
        <v>76</v>
      </c>
      <c r="AY305" s="242" t="s">
        <v>150</v>
      </c>
    </row>
    <row r="306" s="14" customFormat="1">
      <c r="A306" s="14"/>
      <c r="B306" s="243"/>
      <c r="C306" s="244"/>
      <c r="D306" s="234" t="s">
        <v>159</v>
      </c>
      <c r="E306" s="245" t="s">
        <v>1</v>
      </c>
      <c r="F306" s="246" t="s">
        <v>185</v>
      </c>
      <c r="G306" s="244"/>
      <c r="H306" s="247">
        <v>11.040999999999999</v>
      </c>
      <c r="I306" s="244"/>
      <c r="J306" s="244"/>
      <c r="K306" s="244"/>
      <c r="L306" s="248"/>
      <c r="M306" s="249"/>
      <c r="N306" s="250"/>
      <c r="O306" s="250"/>
      <c r="P306" s="250"/>
      <c r="Q306" s="250"/>
      <c r="R306" s="250"/>
      <c r="S306" s="250"/>
      <c r="T306" s="25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2" t="s">
        <v>159</v>
      </c>
      <c r="AU306" s="252" t="s">
        <v>86</v>
      </c>
      <c r="AV306" s="14" t="s">
        <v>157</v>
      </c>
      <c r="AW306" s="14" t="s">
        <v>30</v>
      </c>
      <c r="AX306" s="14" t="s">
        <v>84</v>
      </c>
      <c r="AY306" s="252" t="s">
        <v>150</v>
      </c>
    </row>
    <row r="307" s="2" customFormat="1" ht="16.5" customHeight="1">
      <c r="A307" s="35"/>
      <c r="B307" s="36"/>
      <c r="C307" s="220" t="s">
        <v>458</v>
      </c>
      <c r="D307" s="220" t="s">
        <v>152</v>
      </c>
      <c r="E307" s="221" t="s">
        <v>459</v>
      </c>
      <c r="F307" s="222" t="s">
        <v>460</v>
      </c>
      <c r="G307" s="223" t="s">
        <v>293</v>
      </c>
      <c r="H307" s="224">
        <v>27.16</v>
      </c>
      <c r="I307" s="225">
        <v>70.5</v>
      </c>
      <c r="J307" s="225">
        <f>ROUND(I307*H307,2)</f>
        <v>1914.78</v>
      </c>
      <c r="K307" s="222" t="s">
        <v>156</v>
      </c>
      <c r="L307" s="38"/>
      <c r="M307" s="226" t="s">
        <v>1</v>
      </c>
      <c r="N307" s="227" t="s">
        <v>41</v>
      </c>
      <c r="O307" s="228">
        <v>0.11500000000000001</v>
      </c>
      <c r="P307" s="228">
        <f>O307*H307</f>
        <v>3.1234000000000002</v>
      </c>
      <c r="Q307" s="228">
        <v>1.0000000000000001E-05</v>
      </c>
      <c r="R307" s="228">
        <f>Q307*H307</f>
        <v>0.00027160000000000004</v>
      </c>
      <c r="S307" s="228">
        <v>0</v>
      </c>
      <c r="T307" s="229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30" t="s">
        <v>253</v>
      </c>
      <c r="AT307" s="230" t="s">
        <v>152</v>
      </c>
      <c r="AU307" s="230" t="s">
        <v>86</v>
      </c>
      <c r="AY307" s="18" t="s">
        <v>150</v>
      </c>
      <c r="BE307" s="231">
        <f>IF(N307="základní",J307,0)</f>
        <v>1914.78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84</v>
      </c>
      <c r="BK307" s="231">
        <f>ROUND(I307*H307,2)</f>
        <v>1914.78</v>
      </c>
      <c r="BL307" s="18" t="s">
        <v>253</v>
      </c>
      <c r="BM307" s="230" t="s">
        <v>461</v>
      </c>
    </row>
    <row r="308" s="13" customFormat="1">
      <c r="A308" s="13"/>
      <c r="B308" s="232"/>
      <c r="C308" s="233"/>
      <c r="D308" s="234" t="s">
        <v>159</v>
      </c>
      <c r="E308" s="235" t="s">
        <v>1</v>
      </c>
      <c r="F308" s="236" t="s">
        <v>462</v>
      </c>
      <c r="G308" s="233"/>
      <c r="H308" s="237">
        <v>7</v>
      </c>
      <c r="I308" s="233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159</v>
      </c>
      <c r="AU308" s="242" t="s">
        <v>86</v>
      </c>
      <c r="AV308" s="13" t="s">
        <v>86</v>
      </c>
      <c r="AW308" s="13" t="s">
        <v>30</v>
      </c>
      <c r="AX308" s="13" t="s">
        <v>76</v>
      </c>
      <c r="AY308" s="242" t="s">
        <v>150</v>
      </c>
    </row>
    <row r="309" s="13" customFormat="1">
      <c r="A309" s="13"/>
      <c r="B309" s="232"/>
      <c r="C309" s="233"/>
      <c r="D309" s="234" t="s">
        <v>159</v>
      </c>
      <c r="E309" s="235" t="s">
        <v>1</v>
      </c>
      <c r="F309" s="236" t="s">
        <v>463</v>
      </c>
      <c r="G309" s="233"/>
      <c r="H309" s="237">
        <v>7.1200000000000001</v>
      </c>
      <c r="I309" s="233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159</v>
      </c>
      <c r="AU309" s="242" t="s">
        <v>86</v>
      </c>
      <c r="AV309" s="13" t="s">
        <v>86</v>
      </c>
      <c r="AW309" s="13" t="s">
        <v>30</v>
      </c>
      <c r="AX309" s="13" t="s">
        <v>76</v>
      </c>
      <c r="AY309" s="242" t="s">
        <v>150</v>
      </c>
    </row>
    <row r="310" s="13" customFormat="1">
      <c r="A310" s="13"/>
      <c r="B310" s="232"/>
      <c r="C310" s="233"/>
      <c r="D310" s="234" t="s">
        <v>159</v>
      </c>
      <c r="E310" s="235" t="s">
        <v>1</v>
      </c>
      <c r="F310" s="236" t="s">
        <v>464</v>
      </c>
      <c r="G310" s="233"/>
      <c r="H310" s="237">
        <v>7.0599999999999996</v>
      </c>
      <c r="I310" s="233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159</v>
      </c>
      <c r="AU310" s="242" t="s">
        <v>86</v>
      </c>
      <c r="AV310" s="13" t="s">
        <v>86</v>
      </c>
      <c r="AW310" s="13" t="s">
        <v>30</v>
      </c>
      <c r="AX310" s="13" t="s">
        <v>76</v>
      </c>
      <c r="AY310" s="242" t="s">
        <v>150</v>
      </c>
    </row>
    <row r="311" s="13" customFormat="1">
      <c r="A311" s="13"/>
      <c r="B311" s="232"/>
      <c r="C311" s="233"/>
      <c r="D311" s="234" t="s">
        <v>159</v>
      </c>
      <c r="E311" s="235" t="s">
        <v>1</v>
      </c>
      <c r="F311" s="236" t="s">
        <v>465</v>
      </c>
      <c r="G311" s="233"/>
      <c r="H311" s="237">
        <v>5.9800000000000004</v>
      </c>
      <c r="I311" s="233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159</v>
      </c>
      <c r="AU311" s="242" t="s">
        <v>86</v>
      </c>
      <c r="AV311" s="13" t="s">
        <v>86</v>
      </c>
      <c r="AW311" s="13" t="s">
        <v>30</v>
      </c>
      <c r="AX311" s="13" t="s">
        <v>76</v>
      </c>
      <c r="AY311" s="242" t="s">
        <v>150</v>
      </c>
    </row>
    <row r="312" s="14" customFormat="1">
      <c r="A312" s="14"/>
      <c r="B312" s="243"/>
      <c r="C312" s="244"/>
      <c r="D312" s="234" t="s">
        <v>159</v>
      </c>
      <c r="E312" s="245" t="s">
        <v>1</v>
      </c>
      <c r="F312" s="246" t="s">
        <v>185</v>
      </c>
      <c r="G312" s="244"/>
      <c r="H312" s="247">
        <v>27.16</v>
      </c>
      <c r="I312" s="244"/>
      <c r="J312" s="244"/>
      <c r="K312" s="244"/>
      <c r="L312" s="248"/>
      <c r="M312" s="249"/>
      <c r="N312" s="250"/>
      <c r="O312" s="250"/>
      <c r="P312" s="250"/>
      <c r="Q312" s="250"/>
      <c r="R312" s="250"/>
      <c r="S312" s="250"/>
      <c r="T312" s="25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2" t="s">
        <v>159</v>
      </c>
      <c r="AU312" s="252" t="s">
        <v>86</v>
      </c>
      <c r="AV312" s="14" t="s">
        <v>157</v>
      </c>
      <c r="AW312" s="14" t="s">
        <v>30</v>
      </c>
      <c r="AX312" s="14" t="s">
        <v>84</v>
      </c>
      <c r="AY312" s="252" t="s">
        <v>150</v>
      </c>
    </row>
    <row r="313" s="2" customFormat="1" ht="24.15" customHeight="1">
      <c r="A313" s="35"/>
      <c r="B313" s="36"/>
      <c r="C313" s="262" t="s">
        <v>466</v>
      </c>
      <c r="D313" s="262" t="s">
        <v>379</v>
      </c>
      <c r="E313" s="263" t="s">
        <v>467</v>
      </c>
      <c r="F313" s="264" t="s">
        <v>468</v>
      </c>
      <c r="G313" s="265" t="s">
        <v>172</v>
      </c>
      <c r="H313" s="266">
        <v>0.091999999999999998</v>
      </c>
      <c r="I313" s="267">
        <v>47900</v>
      </c>
      <c r="J313" s="267">
        <f>ROUND(I313*H313,2)</f>
        <v>4406.8000000000002</v>
      </c>
      <c r="K313" s="264" t="s">
        <v>156</v>
      </c>
      <c r="L313" s="268"/>
      <c r="M313" s="269" t="s">
        <v>1</v>
      </c>
      <c r="N313" s="270" t="s">
        <v>41</v>
      </c>
      <c r="O313" s="228">
        <v>0</v>
      </c>
      <c r="P313" s="228">
        <f>O313*H313</f>
        <v>0</v>
      </c>
      <c r="Q313" s="228">
        <v>1</v>
      </c>
      <c r="R313" s="228">
        <f>Q313*H313</f>
        <v>0.091999999999999998</v>
      </c>
      <c r="S313" s="228">
        <v>0</v>
      </c>
      <c r="T313" s="229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30" t="s">
        <v>333</v>
      </c>
      <c r="AT313" s="230" t="s">
        <v>379</v>
      </c>
      <c r="AU313" s="230" t="s">
        <v>86</v>
      </c>
      <c r="AY313" s="18" t="s">
        <v>150</v>
      </c>
      <c r="BE313" s="231">
        <f>IF(N313="základní",J313,0)</f>
        <v>4406.8000000000002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84</v>
      </c>
      <c r="BK313" s="231">
        <f>ROUND(I313*H313,2)</f>
        <v>4406.8000000000002</v>
      </c>
      <c r="BL313" s="18" t="s">
        <v>253</v>
      </c>
      <c r="BM313" s="230" t="s">
        <v>469</v>
      </c>
    </row>
    <row r="314" s="13" customFormat="1">
      <c r="A314" s="13"/>
      <c r="B314" s="232"/>
      <c r="C314" s="233"/>
      <c r="D314" s="234" t="s">
        <v>159</v>
      </c>
      <c r="E314" s="235" t="s">
        <v>1</v>
      </c>
      <c r="F314" s="236" t="s">
        <v>470</v>
      </c>
      <c r="G314" s="233"/>
      <c r="H314" s="237">
        <v>0.080000000000000002</v>
      </c>
      <c r="I314" s="233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159</v>
      </c>
      <c r="AU314" s="242" t="s">
        <v>86</v>
      </c>
      <c r="AV314" s="13" t="s">
        <v>86</v>
      </c>
      <c r="AW314" s="13" t="s">
        <v>30</v>
      </c>
      <c r="AX314" s="13" t="s">
        <v>84</v>
      </c>
      <c r="AY314" s="242" t="s">
        <v>150</v>
      </c>
    </row>
    <row r="315" s="13" customFormat="1">
      <c r="A315" s="13"/>
      <c r="B315" s="232"/>
      <c r="C315" s="233"/>
      <c r="D315" s="234" t="s">
        <v>159</v>
      </c>
      <c r="E315" s="233"/>
      <c r="F315" s="236" t="s">
        <v>471</v>
      </c>
      <c r="G315" s="233"/>
      <c r="H315" s="237">
        <v>0.091999999999999998</v>
      </c>
      <c r="I315" s="233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159</v>
      </c>
      <c r="AU315" s="242" t="s">
        <v>86</v>
      </c>
      <c r="AV315" s="13" t="s">
        <v>86</v>
      </c>
      <c r="AW315" s="13" t="s">
        <v>4</v>
      </c>
      <c r="AX315" s="13" t="s">
        <v>84</v>
      </c>
      <c r="AY315" s="242" t="s">
        <v>150</v>
      </c>
    </row>
    <row r="316" s="2" customFormat="1" ht="24.15" customHeight="1">
      <c r="A316" s="35"/>
      <c r="B316" s="36"/>
      <c r="C316" s="220" t="s">
        <v>472</v>
      </c>
      <c r="D316" s="220" t="s">
        <v>152</v>
      </c>
      <c r="E316" s="221" t="s">
        <v>473</v>
      </c>
      <c r="F316" s="222" t="s">
        <v>474</v>
      </c>
      <c r="G316" s="223" t="s">
        <v>163</v>
      </c>
      <c r="H316" s="224">
        <v>9.9580000000000002</v>
      </c>
      <c r="I316" s="225">
        <v>41.700000000000003</v>
      </c>
      <c r="J316" s="225">
        <f>ROUND(I316*H316,2)</f>
        <v>415.25</v>
      </c>
      <c r="K316" s="222" t="s">
        <v>156</v>
      </c>
      <c r="L316" s="38"/>
      <c r="M316" s="226" t="s">
        <v>1</v>
      </c>
      <c r="N316" s="227" t="s">
        <v>41</v>
      </c>
      <c r="O316" s="228">
        <v>0</v>
      </c>
      <c r="P316" s="228">
        <f>O316*H316</f>
        <v>0</v>
      </c>
      <c r="Q316" s="228">
        <v>0.00018000000000000001</v>
      </c>
      <c r="R316" s="228">
        <f>Q316*H316</f>
        <v>0.0017924400000000002</v>
      </c>
      <c r="S316" s="228">
        <v>0</v>
      </c>
      <c r="T316" s="229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30" t="s">
        <v>253</v>
      </c>
      <c r="AT316" s="230" t="s">
        <v>152</v>
      </c>
      <c r="AU316" s="230" t="s">
        <v>86</v>
      </c>
      <c r="AY316" s="18" t="s">
        <v>150</v>
      </c>
      <c r="BE316" s="231">
        <f>IF(N316="základní",J316,0)</f>
        <v>415.25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84</v>
      </c>
      <c r="BK316" s="231">
        <f>ROUND(I316*H316,2)</f>
        <v>415.25</v>
      </c>
      <c r="BL316" s="18" t="s">
        <v>253</v>
      </c>
      <c r="BM316" s="230" t="s">
        <v>475</v>
      </c>
    </row>
    <row r="317" s="13" customFormat="1">
      <c r="A317" s="13"/>
      <c r="B317" s="232"/>
      <c r="C317" s="233"/>
      <c r="D317" s="234" t="s">
        <v>159</v>
      </c>
      <c r="E317" s="235" t="s">
        <v>1</v>
      </c>
      <c r="F317" s="236" t="s">
        <v>450</v>
      </c>
      <c r="G317" s="233"/>
      <c r="H317" s="237">
        <v>9.7899999999999991</v>
      </c>
      <c r="I317" s="233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159</v>
      </c>
      <c r="AU317" s="242" t="s">
        <v>86</v>
      </c>
      <c r="AV317" s="13" t="s">
        <v>86</v>
      </c>
      <c r="AW317" s="13" t="s">
        <v>30</v>
      </c>
      <c r="AX317" s="13" t="s">
        <v>76</v>
      </c>
      <c r="AY317" s="242" t="s">
        <v>150</v>
      </c>
    </row>
    <row r="318" s="13" customFormat="1">
      <c r="A318" s="13"/>
      <c r="B318" s="232"/>
      <c r="C318" s="233"/>
      <c r="D318" s="234" t="s">
        <v>159</v>
      </c>
      <c r="E318" s="235" t="s">
        <v>1</v>
      </c>
      <c r="F318" s="236" t="s">
        <v>476</v>
      </c>
      <c r="G318" s="233"/>
      <c r="H318" s="237">
        <v>0.16800000000000001</v>
      </c>
      <c r="I318" s="233"/>
      <c r="J318" s="233"/>
      <c r="K318" s="233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159</v>
      </c>
      <c r="AU318" s="242" t="s">
        <v>86</v>
      </c>
      <c r="AV318" s="13" t="s">
        <v>86</v>
      </c>
      <c r="AW318" s="13" t="s">
        <v>30</v>
      </c>
      <c r="AX318" s="13" t="s">
        <v>76</v>
      </c>
      <c r="AY318" s="242" t="s">
        <v>150</v>
      </c>
    </row>
    <row r="319" s="14" customFormat="1">
      <c r="A319" s="14"/>
      <c r="B319" s="243"/>
      <c r="C319" s="244"/>
      <c r="D319" s="234" t="s">
        <v>159</v>
      </c>
      <c r="E319" s="245" t="s">
        <v>1</v>
      </c>
      <c r="F319" s="246" t="s">
        <v>185</v>
      </c>
      <c r="G319" s="244"/>
      <c r="H319" s="247">
        <v>9.9579999999999984</v>
      </c>
      <c r="I319" s="244"/>
      <c r="J319" s="244"/>
      <c r="K319" s="244"/>
      <c r="L319" s="248"/>
      <c r="M319" s="249"/>
      <c r="N319" s="250"/>
      <c r="O319" s="250"/>
      <c r="P319" s="250"/>
      <c r="Q319" s="250"/>
      <c r="R319" s="250"/>
      <c r="S319" s="250"/>
      <c r="T319" s="25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2" t="s">
        <v>159</v>
      </c>
      <c r="AU319" s="252" t="s">
        <v>86</v>
      </c>
      <c r="AV319" s="14" t="s">
        <v>157</v>
      </c>
      <c r="AW319" s="14" t="s">
        <v>30</v>
      </c>
      <c r="AX319" s="14" t="s">
        <v>84</v>
      </c>
      <c r="AY319" s="252" t="s">
        <v>150</v>
      </c>
    </row>
    <row r="320" s="2" customFormat="1" ht="24.15" customHeight="1">
      <c r="A320" s="35"/>
      <c r="B320" s="36"/>
      <c r="C320" s="220" t="s">
        <v>477</v>
      </c>
      <c r="D320" s="220" t="s">
        <v>152</v>
      </c>
      <c r="E320" s="221" t="s">
        <v>478</v>
      </c>
      <c r="F320" s="222" t="s">
        <v>479</v>
      </c>
      <c r="G320" s="223" t="s">
        <v>172</v>
      </c>
      <c r="H320" s="224">
        <v>0.38700000000000001</v>
      </c>
      <c r="I320" s="225">
        <v>2320</v>
      </c>
      <c r="J320" s="225">
        <f>ROUND(I320*H320,2)</f>
        <v>897.84000000000003</v>
      </c>
      <c r="K320" s="222" t="s">
        <v>156</v>
      </c>
      <c r="L320" s="38"/>
      <c r="M320" s="226" t="s">
        <v>1</v>
      </c>
      <c r="N320" s="227" t="s">
        <v>41</v>
      </c>
      <c r="O320" s="228">
        <v>2.3879999999999999</v>
      </c>
      <c r="P320" s="228">
        <f>O320*H320</f>
        <v>0.92415599999999998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30" t="s">
        <v>253</v>
      </c>
      <c r="AT320" s="230" t="s">
        <v>152</v>
      </c>
      <c r="AU320" s="230" t="s">
        <v>86</v>
      </c>
      <c r="AY320" s="18" t="s">
        <v>150</v>
      </c>
      <c r="BE320" s="231">
        <f>IF(N320="základní",J320,0)</f>
        <v>897.84000000000003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84</v>
      </c>
      <c r="BK320" s="231">
        <f>ROUND(I320*H320,2)</f>
        <v>897.84000000000003</v>
      </c>
      <c r="BL320" s="18" t="s">
        <v>253</v>
      </c>
      <c r="BM320" s="230" t="s">
        <v>480</v>
      </c>
    </row>
    <row r="321" s="2" customFormat="1" ht="24.15" customHeight="1">
      <c r="A321" s="35"/>
      <c r="B321" s="36"/>
      <c r="C321" s="220" t="s">
        <v>481</v>
      </c>
      <c r="D321" s="220" t="s">
        <v>152</v>
      </c>
      <c r="E321" s="221" t="s">
        <v>482</v>
      </c>
      <c r="F321" s="222" t="s">
        <v>483</v>
      </c>
      <c r="G321" s="223" t="s">
        <v>172</v>
      </c>
      <c r="H321" s="224">
        <v>0.38700000000000001</v>
      </c>
      <c r="I321" s="225">
        <v>736</v>
      </c>
      <c r="J321" s="225">
        <f>ROUND(I321*H321,2)</f>
        <v>284.82999999999998</v>
      </c>
      <c r="K321" s="222" t="s">
        <v>156</v>
      </c>
      <c r="L321" s="38"/>
      <c r="M321" s="226" t="s">
        <v>1</v>
      </c>
      <c r="N321" s="227" t="s">
        <v>41</v>
      </c>
      <c r="O321" s="228">
        <v>1.5700000000000001</v>
      </c>
      <c r="P321" s="228">
        <f>O321*H321</f>
        <v>0.60759000000000007</v>
      </c>
      <c r="Q321" s="228">
        <v>0</v>
      </c>
      <c r="R321" s="228">
        <f>Q321*H321</f>
        <v>0</v>
      </c>
      <c r="S321" s="228">
        <v>0</v>
      </c>
      <c r="T321" s="229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30" t="s">
        <v>253</v>
      </c>
      <c r="AT321" s="230" t="s">
        <v>152</v>
      </c>
      <c r="AU321" s="230" t="s">
        <v>86</v>
      </c>
      <c r="AY321" s="18" t="s">
        <v>150</v>
      </c>
      <c r="BE321" s="231">
        <f>IF(N321="základní",J321,0)</f>
        <v>284.82999999999998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84</v>
      </c>
      <c r="BK321" s="231">
        <f>ROUND(I321*H321,2)</f>
        <v>284.82999999999998</v>
      </c>
      <c r="BL321" s="18" t="s">
        <v>253</v>
      </c>
      <c r="BM321" s="230" t="s">
        <v>484</v>
      </c>
    </row>
    <row r="322" s="12" customFormat="1" ht="22.8" customHeight="1">
      <c r="A322" s="12"/>
      <c r="B322" s="205"/>
      <c r="C322" s="206"/>
      <c r="D322" s="207" t="s">
        <v>75</v>
      </c>
      <c r="E322" s="218" t="s">
        <v>485</v>
      </c>
      <c r="F322" s="218" t="s">
        <v>486</v>
      </c>
      <c r="G322" s="206"/>
      <c r="H322" s="206"/>
      <c r="I322" s="206"/>
      <c r="J322" s="219">
        <f>BK322</f>
        <v>15668.689999999999</v>
      </c>
      <c r="K322" s="206"/>
      <c r="L322" s="210"/>
      <c r="M322" s="211"/>
      <c r="N322" s="212"/>
      <c r="O322" s="212"/>
      <c r="P322" s="213">
        <f>SUM(P323:P352)</f>
        <v>10.195086</v>
      </c>
      <c r="Q322" s="212"/>
      <c r="R322" s="213">
        <f>SUM(R323:R352)</f>
        <v>0.11165236000000001</v>
      </c>
      <c r="S322" s="212"/>
      <c r="T322" s="214">
        <f>SUM(T323:T352)</f>
        <v>0.22920817999999998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5" t="s">
        <v>86</v>
      </c>
      <c r="AT322" s="216" t="s">
        <v>75</v>
      </c>
      <c r="AU322" s="216" t="s">
        <v>84</v>
      </c>
      <c r="AY322" s="215" t="s">
        <v>150</v>
      </c>
      <c r="BK322" s="217">
        <f>SUM(BK323:BK352)</f>
        <v>15668.689999999999</v>
      </c>
    </row>
    <row r="323" s="2" customFormat="1" ht="24.15" customHeight="1">
      <c r="A323" s="35"/>
      <c r="B323" s="36"/>
      <c r="C323" s="220" t="s">
        <v>487</v>
      </c>
      <c r="D323" s="220" t="s">
        <v>152</v>
      </c>
      <c r="E323" s="221" t="s">
        <v>488</v>
      </c>
      <c r="F323" s="222" t="s">
        <v>489</v>
      </c>
      <c r="G323" s="223" t="s">
        <v>424</v>
      </c>
      <c r="H323" s="224">
        <v>1</v>
      </c>
      <c r="I323" s="225">
        <v>744.32000000000005</v>
      </c>
      <c r="J323" s="225">
        <f>ROUND(I323*H323,2)</f>
        <v>744.32000000000005</v>
      </c>
      <c r="K323" s="222" t="s">
        <v>156</v>
      </c>
      <c r="L323" s="38"/>
      <c r="M323" s="226" t="s">
        <v>1</v>
      </c>
      <c r="N323" s="227" t="s">
        <v>41</v>
      </c>
      <c r="O323" s="228">
        <v>0.90000000000000002</v>
      </c>
      <c r="P323" s="228">
        <f>O323*H323</f>
        <v>0.90000000000000002</v>
      </c>
      <c r="Q323" s="228">
        <v>0.012256</v>
      </c>
      <c r="R323" s="228">
        <f>Q323*H323</f>
        <v>0.012256</v>
      </c>
      <c r="S323" s="228">
        <v>0.010120000000000001</v>
      </c>
      <c r="T323" s="229">
        <f>S323*H323</f>
        <v>0.010120000000000001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30" t="s">
        <v>253</v>
      </c>
      <c r="AT323" s="230" t="s">
        <v>152</v>
      </c>
      <c r="AU323" s="230" t="s">
        <v>86</v>
      </c>
      <c r="AY323" s="18" t="s">
        <v>150</v>
      </c>
      <c r="BE323" s="231">
        <f>IF(N323="základní",J323,0)</f>
        <v>744.32000000000005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84</v>
      </c>
      <c r="BK323" s="231">
        <f>ROUND(I323*H323,2)</f>
        <v>744.32000000000005</v>
      </c>
      <c r="BL323" s="18" t="s">
        <v>253</v>
      </c>
      <c r="BM323" s="230" t="s">
        <v>490</v>
      </c>
    </row>
    <row r="324" s="13" customFormat="1">
      <c r="A324" s="13"/>
      <c r="B324" s="232"/>
      <c r="C324" s="233"/>
      <c r="D324" s="234" t="s">
        <v>159</v>
      </c>
      <c r="E324" s="235" t="s">
        <v>1</v>
      </c>
      <c r="F324" s="236" t="s">
        <v>491</v>
      </c>
      <c r="G324" s="233"/>
      <c r="H324" s="237">
        <v>1</v>
      </c>
      <c r="I324" s="233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159</v>
      </c>
      <c r="AU324" s="242" t="s">
        <v>86</v>
      </c>
      <c r="AV324" s="13" t="s">
        <v>86</v>
      </c>
      <c r="AW324" s="13" t="s">
        <v>30</v>
      </c>
      <c r="AX324" s="13" t="s">
        <v>84</v>
      </c>
      <c r="AY324" s="242" t="s">
        <v>150</v>
      </c>
    </row>
    <row r="325" s="2" customFormat="1" ht="37.8" customHeight="1">
      <c r="A325" s="35"/>
      <c r="B325" s="36"/>
      <c r="C325" s="220" t="s">
        <v>492</v>
      </c>
      <c r="D325" s="220" t="s">
        <v>152</v>
      </c>
      <c r="E325" s="221" t="s">
        <v>493</v>
      </c>
      <c r="F325" s="222" t="s">
        <v>494</v>
      </c>
      <c r="G325" s="223" t="s">
        <v>163</v>
      </c>
      <c r="H325" s="224">
        <v>6.306</v>
      </c>
      <c r="I325" s="225">
        <v>1650</v>
      </c>
      <c r="J325" s="225">
        <f>ROUND(I325*H325,2)</f>
        <v>10404.9</v>
      </c>
      <c r="K325" s="222" t="s">
        <v>1</v>
      </c>
      <c r="L325" s="38"/>
      <c r="M325" s="226" t="s">
        <v>1</v>
      </c>
      <c r="N325" s="227" t="s">
        <v>41</v>
      </c>
      <c r="O325" s="228">
        <v>0.69899999999999995</v>
      </c>
      <c r="P325" s="228">
        <f>O325*H325</f>
        <v>4.4078939999999998</v>
      </c>
      <c r="Q325" s="228">
        <v>0.011820000000000001</v>
      </c>
      <c r="R325" s="228">
        <f>Q325*H325</f>
        <v>0.074536920000000006</v>
      </c>
      <c r="S325" s="228">
        <v>0</v>
      </c>
      <c r="T325" s="229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30" t="s">
        <v>253</v>
      </c>
      <c r="AT325" s="230" t="s">
        <v>152</v>
      </c>
      <c r="AU325" s="230" t="s">
        <v>86</v>
      </c>
      <c r="AY325" s="18" t="s">
        <v>150</v>
      </c>
      <c r="BE325" s="231">
        <f>IF(N325="základní",J325,0)</f>
        <v>10404.9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84</v>
      </c>
      <c r="BK325" s="231">
        <f>ROUND(I325*H325,2)</f>
        <v>10404.9</v>
      </c>
      <c r="BL325" s="18" t="s">
        <v>253</v>
      </c>
      <c r="BM325" s="230" t="s">
        <v>495</v>
      </c>
    </row>
    <row r="326" s="13" customFormat="1">
      <c r="A326" s="13"/>
      <c r="B326" s="232"/>
      <c r="C326" s="233"/>
      <c r="D326" s="234" t="s">
        <v>159</v>
      </c>
      <c r="E326" s="235" t="s">
        <v>1</v>
      </c>
      <c r="F326" s="236" t="s">
        <v>496</v>
      </c>
      <c r="G326" s="233"/>
      <c r="H326" s="237">
        <v>2.2370000000000001</v>
      </c>
      <c r="I326" s="233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159</v>
      </c>
      <c r="AU326" s="242" t="s">
        <v>86</v>
      </c>
      <c r="AV326" s="13" t="s">
        <v>86</v>
      </c>
      <c r="AW326" s="13" t="s">
        <v>30</v>
      </c>
      <c r="AX326" s="13" t="s">
        <v>76</v>
      </c>
      <c r="AY326" s="242" t="s">
        <v>150</v>
      </c>
    </row>
    <row r="327" s="13" customFormat="1">
      <c r="A327" s="13"/>
      <c r="B327" s="232"/>
      <c r="C327" s="233"/>
      <c r="D327" s="234" t="s">
        <v>159</v>
      </c>
      <c r="E327" s="235" t="s">
        <v>1</v>
      </c>
      <c r="F327" s="236" t="s">
        <v>497</v>
      </c>
      <c r="G327" s="233"/>
      <c r="H327" s="237">
        <v>4.069</v>
      </c>
      <c r="I327" s="233"/>
      <c r="J327" s="233"/>
      <c r="K327" s="233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159</v>
      </c>
      <c r="AU327" s="242" t="s">
        <v>86</v>
      </c>
      <c r="AV327" s="13" t="s">
        <v>86</v>
      </c>
      <c r="AW327" s="13" t="s">
        <v>30</v>
      </c>
      <c r="AX327" s="13" t="s">
        <v>76</v>
      </c>
      <c r="AY327" s="242" t="s">
        <v>150</v>
      </c>
    </row>
    <row r="328" s="14" customFormat="1">
      <c r="A328" s="14"/>
      <c r="B328" s="243"/>
      <c r="C328" s="244"/>
      <c r="D328" s="234" t="s">
        <v>159</v>
      </c>
      <c r="E328" s="245" t="s">
        <v>1</v>
      </c>
      <c r="F328" s="246" t="s">
        <v>185</v>
      </c>
      <c r="G328" s="244"/>
      <c r="H328" s="247">
        <v>6.306</v>
      </c>
      <c r="I328" s="244"/>
      <c r="J328" s="244"/>
      <c r="K328" s="244"/>
      <c r="L328" s="248"/>
      <c r="M328" s="249"/>
      <c r="N328" s="250"/>
      <c r="O328" s="250"/>
      <c r="P328" s="250"/>
      <c r="Q328" s="250"/>
      <c r="R328" s="250"/>
      <c r="S328" s="250"/>
      <c r="T328" s="25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2" t="s">
        <v>159</v>
      </c>
      <c r="AU328" s="252" t="s">
        <v>86</v>
      </c>
      <c r="AV328" s="14" t="s">
        <v>157</v>
      </c>
      <c r="AW328" s="14" t="s">
        <v>30</v>
      </c>
      <c r="AX328" s="14" t="s">
        <v>84</v>
      </c>
      <c r="AY328" s="252" t="s">
        <v>150</v>
      </c>
    </row>
    <row r="329" s="2" customFormat="1" ht="24.15" customHeight="1">
      <c r="A329" s="35"/>
      <c r="B329" s="36"/>
      <c r="C329" s="220" t="s">
        <v>498</v>
      </c>
      <c r="D329" s="220" t="s">
        <v>152</v>
      </c>
      <c r="E329" s="221" t="s">
        <v>499</v>
      </c>
      <c r="F329" s="222" t="s">
        <v>500</v>
      </c>
      <c r="G329" s="223" t="s">
        <v>163</v>
      </c>
      <c r="H329" s="224">
        <v>9.7970000000000006</v>
      </c>
      <c r="I329" s="225">
        <v>78.700000000000003</v>
      </c>
      <c r="J329" s="225">
        <f>ROUND(I329*H329,2)</f>
        <v>771.01999999999998</v>
      </c>
      <c r="K329" s="222" t="s">
        <v>1</v>
      </c>
      <c r="L329" s="38"/>
      <c r="M329" s="226" t="s">
        <v>1</v>
      </c>
      <c r="N329" s="227" t="s">
        <v>41</v>
      </c>
      <c r="O329" s="228">
        <v>0.17599999999999999</v>
      </c>
      <c r="P329" s="228">
        <f>O329*H329</f>
        <v>1.724272</v>
      </c>
      <c r="Q329" s="228">
        <v>0</v>
      </c>
      <c r="R329" s="228">
        <f>Q329*H329</f>
        <v>0</v>
      </c>
      <c r="S329" s="228">
        <v>0.018339999999999999</v>
      </c>
      <c r="T329" s="229">
        <f>S329*H329</f>
        <v>0.17967697999999999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30" t="s">
        <v>253</v>
      </c>
      <c r="AT329" s="230" t="s">
        <v>152</v>
      </c>
      <c r="AU329" s="230" t="s">
        <v>86</v>
      </c>
      <c r="AY329" s="18" t="s">
        <v>150</v>
      </c>
      <c r="BE329" s="231">
        <f>IF(N329="základní",J329,0)</f>
        <v>771.01999999999998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84</v>
      </c>
      <c r="BK329" s="231">
        <f>ROUND(I329*H329,2)</f>
        <v>771.01999999999998</v>
      </c>
      <c r="BL329" s="18" t="s">
        <v>253</v>
      </c>
      <c r="BM329" s="230" t="s">
        <v>501</v>
      </c>
    </row>
    <row r="330" s="13" customFormat="1">
      <c r="A330" s="13"/>
      <c r="B330" s="232"/>
      <c r="C330" s="233"/>
      <c r="D330" s="234" t="s">
        <v>159</v>
      </c>
      <c r="E330" s="235" t="s">
        <v>1</v>
      </c>
      <c r="F330" s="236" t="s">
        <v>502</v>
      </c>
      <c r="G330" s="233"/>
      <c r="H330" s="237">
        <v>2.0649999999999999</v>
      </c>
      <c r="I330" s="233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159</v>
      </c>
      <c r="AU330" s="242" t="s">
        <v>86</v>
      </c>
      <c r="AV330" s="13" t="s">
        <v>86</v>
      </c>
      <c r="AW330" s="13" t="s">
        <v>30</v>
      </c>
      <c r="AX330" s="13" t="s">
        <v>76</v>
      </c>
      <c r="AY330" s="242" t="s">
        <v>150</v>
      </c>
    </row>
    <row r="331" s="13" customFormat="1">
      <c r="A331" s="13"/>
      <c r="B331" s="232"/>
      <c r="C331" s="233"/>
      <c r="D331" s="234" t="s">
        <v>159</v>
      </c>
      <c r="E331" s="235" t="s">
        <v>1</v>
      </c>
      <c r="F331" s="236" t="s">
        <v>503</v>
      </c>
      <c r="G331" s="233"/>
      <c r="H331" s="237">
        <v>2.6699999999999999</v>
      </c>
      <c r="I331" s="233"/>
      <c r="J331" s="233"/>
      <c r="K331" s="233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159</v>
      </c>
      <c r="AU331" s="242" t="s">
        <v>86</v>
      </c>
      <c r="AV331" s="13" t="s">
        <v>86</v>
      </c>
      <c r="AW331" s="13" t="s">
        <v>30</v>
      </c>
      <c r="AX331" s="13" t="s">
        <v>76</v>
      </c>
      <c r="AY331" s="242" t="s">
        <v>150</v>
      </c>
    </row>
    <row r="332" s="13" customFormat="1">
      <c r="A332" s="13"/>
      <c r="B332" s="232"/>
      <c r="C332" s="233"/>
      <c r="D332" s="234" t="s">
        <v>159</v>
      </c>
      <c r="E332" s="235" t="s">
        <v>1</v>
      </c>
      <c r="F332" s="236" t="s">
        <v>504</v>
      </c>
      <c r="G332" s="233"/>
      <c r="H332" s="237">
        <v>3.036</v>
      </c>
      <c r="I332" s="233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2" t="s">
        <v>159</v>
      </c>
      <c r="AU332" s="242" t="s">
        <v>86</v>
      </c>
      <c r="AV332" s="13" t="s">
        <v>86</v>
      </c>
      <c r="AW332" s="13" t="s">
        <v>30</v>
      </c>
      <c r="AX332" s="13" t="s">
        <v>76</v>
      </c>
      <c r="AY332" s="242" t="s">
        <v>150</v>
      </c>
    </row>
    <row r="333" s="13" customFormat="1">
      <c r="A333" s="13"/>
      <c r="B333" s="232"/>
      <c r="C333" s="233"/>
      <c r="D333" s="234" t="s">
        <v>159</v>
      </c>
      <c r="E333" s="235" t="s">
        <v>1</v>
      </c>
      <c r="F333" s="236" t="s">
        <v>505</v>
      </c>
      <c r="G333" s="233"/>
      <c r="H333" s="237">
        <v>2.0259999999999998</v>
      </c>
      <c r="I333" s="233"/>
      <c r="J333" s="233"/>
      <c r="K333" s="233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159</v>
      </c>
      <c r="AU333" s="242" t="s">
        <v>86</v>
      </c>
      <c r="AV333" s="13" t="s">
        <v>86</v>
      </c>
      <c r="AW333" s="13" t="s">
        <v>30</v>
      </c>
      <c r="AX333" s="13" t="s">
        <v>76</v>
      </c>
      <c r="AY333" s="242" t="s">
        <v>150</v>
      </c>
    </row>
    <row r="334" s="14" customFormat="1">
      <c r="A334" s="14"/>
      <c r="B334" s="243"/>
      <c r="C334" s="244"/>
      <c r="D334" s="234" t="s">
        <v>159</v>
      </c>
      <c r="E334" s="245" t="s">
        <v>1</v>
      </c>
      <c r="F334" s="246" t="s">
        <v>185</v>
      </c>
      <c r="G334" s="244"/>
      <c r="H334" s="247">
        <v>9.7969999999999988</v>
      </c>
      <c r="I334" s="244"/>
      <c r="J334" s="244"/>
      <c r="K334" s="244"/>
      <c r="L334" s="248"/>
      <c r="M334" s="249"/>
      <c r="N334" s="250"/>
      <c r="O334" s="250"/>
      <c r="P334" s="250"/>
      <c r="Q334" s="250"/>
      <c r="R334" s="250"/>
      <c r="S334" s="250"/>
      <c r="T334" s="25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2" t="s">
        <v>159</v>
      </c>
      <c r="AU334" s="252" t="s">
        <v>86</v>
      </c>
      <c r="AV334" s="14" t="s">
        <v>157</v>
      </c>
      <c r="AW334" s="14" t="s">
        <v>30</v>
      </c>
      <c r="AX334" s="14" t="s">
        <v>84</v>
      </c>
      <c r="AY334" s="252" t="s">
        <v>150</v>
      </c>
    </row>
    <row r="335" s="2" customFormat="1" ht="16.5" customHeight="1">
      <c r="A335" s="35"/>
      <c r="B335" s="36"/>
      <c r="C335" s="220" t="s">
        <v>506</v>
      </c>
      <c r="D335" s="220" t="s">
        <v>152</v>
      </c>
      <c r="E335" s="221" t="s">
        <v>507</v>
      </c>
      <c r="F335" s="222" t="s">
        <v>508</v>
      </c>
      <c r="G335" s="223" t="s">
        <v>163</v>
      </c>
      <c r="H335" s="224">
        <v>0.71999999999999997</v>
      </c>
      <c r="I335" s="225">
        <v>55.399999999999999</v>
      </c>
      <c r="J335" s="225">
        <f>ROUND(I335*H335,2)</f>
        <v>39.890000000000001</v>
      </c>
      <c r="K335" s="222" t="s">
        <v>156</v>
      </c>
      <c r="L335" s="38"/>
      <c r="M335" s="226" t="s">
        <v>1</v>
      </c>
      <c r="N335" s="227" t="s">
        <v>41</v>
      </c>
      <c r="O335" s="228">
        <v>0.099000000000000005</v>
      </c>
      <c r="P335" s="228">
        <f>O335*H335</f>
        <v>0.071279999999999996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30" t="s">
        <v>253</v>
      </c>
      <c r="AT335" s="230" t="s">
        <v>152</v>
      </c>
      <c r="AU335" s="230" t="s">
        <v>86</v>
      </c>
      <c r="AY335" s="18" t="s">
        <v>150</v>
      </c>
      <c r="BE335" s="231">
        <f>IF(N335="základní",J335,0)</f>
        <v>39.890000000000001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84</v>
      </c>
      <c r="BK335" s="231">
        <f>ROUND(I335*H335,2)</f>
        <v>39.890000000000001</v>
      </c>
      <c r="BL335" s="18" t="s">
        <v>253</v>
      </c>
      <c r="BM335" s="230" t="s">
        <v>509</v>
      </c>
    </row>
    <row r="336" s="13" customFormat="1">
      <c r="A336" s="13"/>
      <c r="B336" s="232"/>
      <c r="C336" s="233"/>
      <c r="D336" s="234" t="s">
        <v>159</v>
      </c>
      <c r="E336" s="235" t="s">
        <v>1</v>
      </c>
      <c r="F336" s="236" t="s">
        <v>510</v>
      </c>
      <c r="G336" s="233"/>
      <c r="H336" s="237">
        <v>0.71999999999999997</v>
      </c>
      <c r="I336" s="233"/>
      <c r="J336" s="233"/>
      <c r="K336" s="233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159</v>
      </c>
      <c r="AU336" s="242" t="s">
        <v>86</v>
      </c>
      <c r="AV336" s="13" t="s">
        <v>86</v>
      </c>
      <c r="AW336" s="13" t="s">
        <v>30</v>
      </c>
      <c r="AX336" s="13" t="s">
        <v>84</v>
      </c>
      <c r="AY336" s="242" t="s">
        <v>150</v>
      </c>
    </row>
    <row r="337" s="2" customFormat="1" ht="24.15" customHeight="1">
      <c r="A337" s="35"/>
      <c r="B337" s="36"/>
      <c r="C337" s="262" t="s">
        <v>511</v>
      </c>
      <c r="D337" s="262" t="s">
        <v>379</v>
      </c>
      <c r="E337" s="263" t="s">
        <v>512</v>
      </c>
      <c r="F337" s="264" t="s">
        <v>513</v>
      </c>
      <c r="G337" s="265" t="s">
        <v>163</v>
      </c>
      <c r="H337" s="266">
        <v>0.80900000000000005</v>
      </c>
      <c r="I337" s="267">
        <v>60</v>
      </c>
      <c r="J337" s="267">
        <f>ROUND(I337*H337,2)</f>
        <v>48.539999999999999</v>
      </c>
      <c r="K337" s="264" t="s">
        <v>156</v>
      </c>
      <c r="L337" s="268"/>
      <c r="M337" s="269" t="s">
        <v>1</v>
      </c>
      <c r="N337" s="270" t="s">
        <v>41</v>
      </c>
      <c r="O337" s="228">
        <v>0</v>
      </c>
      <c r="P337" s="228">
        <f>O337*H337</f>
        <v>0</v>
      </c>
      <c r="Q337" s="228">
        <v>0.00016000000000000001</v>
      </c>
      <c r="R337" s="228">
        <f>Q337*H337</f>
        <v>0.00012944000000000001</v>
      </c>
      <c r="S337" s="228">
        <v>0</v>
      </c>
      <c r="T337" s="229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30" t="s">
        <v>333</v>
      </c>
      <c r="AT337" s="230" t="s">
        <v>379</v>
      </c>
      <c r="AU337" s="230" t="s">
        <v>86</v>
      </c>
      <c r="AY337" s="18" t="s">
        <v>150</v>
      </c>
      <c r="BE337" s="231">
        <f>IF(N337="základní",J337,0)</f>
        <v>48.539999999999999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84</v>
      </c>
      <c r="BK337" s="231">
        <f>ROUND(I337*H337,2)</f>
        <v>48.539999999999999</v>
      </c>
      <c r="BL337" s="18" t="s">
        <v>253</v>
      </c>
      <c r="BM337" s="230" t="s">
        <v>514</v>
      </c>
    </row>
    <row r="338" s="13" customFormat="1">
      <c r="A338" s="13"/>
      <c r="B338" s="232"/>
      <c r="C338" s="233"/>
      <c r="D338" s="234" t="s">
        <v>159</v>
      </c>
      <c r="E338" s="233"/>
      <c r="F338" s="236" t="s">
        <v>515</v>
      </c>
      <c r="G338" s="233"/>
      <c r="H338" s="237">
        <v>0.80900000000000005</v>
      </c>
      <c r="I338" s="233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2" t="s">
        <v>159</v>
      </c>
      <c r="AU338" s="242" t="s">
        <v>86</v>
      </c>
      <c r="AV338" s="13" t="s">
        <v>86</v>
      </c>
      <c r="AW338" s="13" t="s">
        <v>4</v>
      </c>
      <c r="AX338" s="13" t="s">
        <v>84</v>
      </c>
      <c r="AY338" s="242" t="s">
        <v>150</v>
      </c>
    </row>
    <row r="339" s="2" customFormat="1" ht="21.75" customHeight="1">
      <c r="A339" s="35"/>
      <c r="B339" s="36"/>
      <c r="C339" s="220" t="s">
        <v>516</v>
      </c>
      <c r="D339" s="220" t="s">
        <v>152</v>
      </c>
      <c r="E339" s="221" t="s">
        <v>517</v>
      </c>
      <c r="F339" s="222" t="s">
        <v>518</v>
      </c>
      <c r="G339" s="223" t="s">
        <v>163</v>
      </c>
      <c r="H339" s="224">
        <v>0.71999999999999997</v>
      </c>
      <c r="I339" s="225">
        <v>67.099999999999994</v>
      </c>
      <c r="J339" s="225">
        <f>ROUND(I339*H339,2)</f>
        <v>48.310000000000002</v>
      </c>
      <c r="K339" s="222" t="s">
        <v>156</v>
      </c>
      <c r="L339" s="38"/>
      <c r="M339" s="226" t="s">
        <v>1</v>
      </c>
      <c r="N339" s="227" t="s">
        <v>41</v>
      </c>
      <c r="O339" s="228">
        <v>0.12</v>
      </c>
      <c r="P339" s="228">
        <f>O339*H339</f>
        <v>0.086399999999999991</v>
      </c>
      <c r="Q339" s="228">
        <v>0</v>
      </c>
      <c r="R339" s="228">
        <f>Q339*H339</f>
        <v>0</v>
      </c>
      <c r="S339" s="228">
        <v>0</v>
      </c>
      <c r="T339" s="229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30" t="s">
        <v>253</v>
      </c>
      <c r="AT339" s="230" t="s">
        <v>152</v>
      </c>
      <c r="AU339" s="230" t="s">
        <v>86</v>
      </c>
      <c r="AY339" s="18" t="s">
        <v>150</v>
      </c>
      <c r="BE339" s="231">
        <f>IF(N339="základní",J339,0)</f>
        <v>48.310000000000002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84</v>
      </c>
      <c r="BK339" s="231">
        <f>ROUND(I339*H339,2)</f>
        <v>48.310000000000002</v>
      </c>
      <c r="BL339" s="18" t="s">
        <v>253</v>
      </c>
      <c r="BM339" s="230" t="s">
        <v>519</v>
      </c>
    </row>
    <row r="340" s="13" customFormat="1">
      <c r="A340" s="13"/>
      <c r="B340" s="232"/>
      <c r="C340" s="233"/>
      <c r="D340" s="234" t="s">
        <v>159</v>
      </c>
      <c r="E340" s="235" t="s">
        <v>1</v>
      </c>
      <c r="F340" s="236" t="s">
        <v>510</v>
      </c>
      <c r="G340" s="233"/>
      <c r="H340" s="237">
        <v>0.71999999999999997</v>
      </c>
      <c r="I340" s="233"/>
      <c r="J340" s="233"/>
      <c r="K340" s="233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159</v>
      </c>
      <c r="AU340" s="242" t="s">
        <v>86</v>
      </c>
      <c r="AV340" s="13" t="s">
        <v>86</v>
      </c>
      <c r="AW340" s="13" t="s">
        <v>30</v>
      </c>
      <c r="AX340" s="13" t="s">
        <v>84</v>
      </c>
      <c r="AY340" s="242" t="s">
        <v>150</v>
      </c>
    </row>
    <row r="341" s="2" customFormat="1" ht="24.15" customHeight="1">
      <c r="A341" s="35"/>
      <c r="B341" s="36"/>
      <c r="C341" s="220" t="s">
        <v>520</v>
      </c>
      <c r="D341" s="220" t="s">
        <v>152</v>
      </c>
      <c r="E341" s="221" t="s">
        <v>521</v>
      </c>
      <c r="F341" s="222" t="s">
        <v>522</v>
      </c>
      <c r="G341" s="223" t="s">
        <v>163</v>
      </c>
      <c r="H341" s="224">
        <v>0.71999999999999997</v>
      </c>
      <c r="I341" s="225">
        <v>91.200000000000003</v>
      </c>
      <c r="J341" s="225">
        <f>ROUND(I341*H341,2)</f>
        <v>65.659999999999997</v>
      </c>
      <c r="K341" s="222" t="s">
        <v>156</v>
      </c>
      <c r="L341" s="38"/>
      <c r="M341" s="226" t="s">
        <v>1</v>
      </c>
      <c r="N341" s="227" t="s">
        <v>41</v>
      </c>
      <c r="O341" s="228">
        <v>0.20399999999999999</v>
      </c>
      <c r="P341" s="228">
        <f>O341*H341</f>
        <v>0.14687999999999998</v>
      </c>
      <c r="Q341" s="228">
        <v>0</v>
      </c>
      <c r="R341" s="228">
        <f>Q341*H341</f>
        <v>0</v>
      </c>
      <c r="S341" s="228">
        <v>0.01721</v>
      </c>
      <c r="T341" s="229">
        <f>S341*H341</f>
        <v>0.0123912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30" t="s">
        <v>253</v>
      </c>
      <c r="AT341" s="230" t="s">
        <v>152</v>
      </c>
      <c r="AU341" s="230" t="s">
        <v>86</v>
      </c>
      <c r="AY341" s="18" t="s">
        <v>150</v>
      </c>
      <c r="BE341" s="231">
        <f>IF(N341="základní",J341,0)</f>
        <v>65.659999999999997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8" t="s">
        <v>84</v>
      </c>
      <c r="BK341" s="231">
        <f>ROUND(I341*H341,2)</f>
        <v>65.659999999999997</v>
      </c>
      <c r="BL341" s="18" t="s">
        <v>253</v>
      </c>
      <c r="BM341" s="230" t="s">
        <v>523</v>
      </c>
    </row>
    <row r="342" s="15" customFormat="1">
      <c r="A342" s="15"/>
      <c r="B342" s="253"/>
      <c r="C342" s="254"/>
      <c r="D342" s="234" t="s">
        <v>159</v>
      </c>
      <c r="E342" s="255" t="s">
        <v>1</v>
      </c>
      <c r="F342" s="256" t="s">
        <v>524</v>
      </c>
      <c r="G342" s="254"/>
      <c r="H342" s="255" t="s">
        <v>1</v>
      </c>
      <c r="I342" s="254"/>
      <c r="J342" s="254"/>
      <c r="K342" s="254"/>
      <c r="L342" s="257"/>
      <c r="M342" s="258"/>
      <c r="N342" s="259"/>
      <c r="O342" s="259"/>
      <c r="P342" s="259"/>
      <c r="Q342" s="259"/>
      <c r="R342" s="259"/>
      <c r="S342" s="259"/>
      <c r="T342" s="260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1" t="s">
        <v>159</v>
      </c>
      <c r="AU342" s="261" t="s">
        <v>86</v>
      </c>
      <c r="AV342" s="15" t="s">
        <v>84</v>
      </c>
      <c r="AW342" s="15" t="s">
        <v>30</v>
      </c>
      <c r="AX342" s="15" t="s">
        <v>76</v>
      </c>
      <c r="AY342" s="261" t="s">
        <v>150</v>
      </c>
    </row>
    <row r="343" s="13" customFormat="1">
      <c r="A343" s="13"/>
      <c r="B343" s="232"/>
      <c r="C343" s="233"/>
      <c r="D343" s="234" t="s">
        <v>159</v>
      </c>
      <c r="E343" s="235" t="s">
        <v>1</v>
      </c>
      <c r="F343" s="236" t="s">
        <v>510</v>
      </c>
      <c r="G343" s="233"/>
      <c r="H343" s="237">
        <v>0.71999999999999997</v>
      </c>
      <c r="I343" s="233"/>
      <c r="J343" s="233"/>
      <c r="K343" s="233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159</v>
      </c>
      <c r="AU343" s="242" t="s">
        <v>86</v>
      </c>
      <c r="AV343" s="13" t="s">
        <v>86</v>
      </c>
      <c r="AW343" s="13" t="s">
        <v>30</v>
      </c>
      <c r="AX343" s="13" t="s">
        <v>84</v>
      </c>
      <c r="AY343" s="242" t="s">
        <v>150</v>
      </c>
    </row>
    <row r="344" s="2" customFormat="1" ht="24.15" customHeight="1">
      <c r="A344" s="35"/>
      <c r="B344" s="36"/>
      <c r="C344" s="220" t="s">
        <v>525</v>
      </c>
      <c r="D344" s="220" t="s">
        <v>152</v>
      </c>
      <c r="E344" s="221" t="s">
        <v>526</v>
      </c>
      <c r="F344" s="222" t="s">
        <v>527</v>
      </c>
      <c r="G344" s="223" t="s">
        <v>179</v>
      </c>
      <c r="H344" s="224">
        <v>1</v>
      </c>
      <c r="I344" s="225">
        <v>820</v>
      </c>
      <c r="J344" s="225">
        <f>ROUND(I344*H344,2)</f>
        <v>820</v>
      </c>
      <c r="K344" s="222" t="s">
        <v>156</v>
      </c>
      <c r="L344" s="38"/>
      <c r="M344" s="226" t="s">
        <v>1</v>
      </c>
      <c r="N344" s="227" t="s">
        <v>41</v>
      </c>
      <c r="O344" s="228">
        <v>1.0349999999999999</v>
      </c>
      <c r="P344" s="228">
        <f>O344*H344</f>
        <v>1.0349999999999999</v>
      </c>
      <c r="Q344" s="228">
        <v>0.01226</v>
      </c>
      <c r="R344" s="228">
        <f>Q344*H344</f>
        <v>0.01226</v>
      </c>
      <c r="S344" s="228">
        <v>0.010120000000000001</v>
      </c>
      <c r="T344" s="229">
        <f>S344*H344</f>
        <v>0.010120000000000001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30" t="s">
        <v>253</v>
      </c>
      <c r="AT344" s="230" t="s">
        <v>152</v>
      </c>
      <c r="AU344" s="230" t="s">
        <v>86</v>
      </c>
      <c r="AY344" s="18" t="s">
        <v>150</v>
      </c>
      <c r="BE344" s="231">
        <f>IF(N344="základní",J344,0)</f>
        <v>820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84</v>
      </c>
      <c r="BK344" s="231">
        <f>ROUND(I344*H344,2)</f>
        <v>820</v>
      </c>
      <c r="BL344" s="18" t="s">
        <v>253</v>
      </c>
      <c r="BM344" s="230" t="s">
        <v>528</v>
      </c>
    </row>
    <row r="345" s="13" customFormat="1">
      <c r="A345" s="13"/>
      <c r="B345" s="232"/>
      <c r="C345" s="233"/>
      <c r="D345" s="234" t="s">
        <v>159</v>
      </c>
      <c r="E345" s="235" t="s">
        <v>1</v>
      </c>
      <c r="F345" s="236" t="s">
        <v>529</v>
      </c>
      <c r="G345" s="233"/>
      <c r="H345" s="237">
        <v>1</v>
      </c>
      <c r="I345" s="233"/>
      <c r="J345" s="233"/>
      <c r="K345" s="233"/>
      <c r="L345" s="238"/>
      <c r="M345" s="239"/>
      <c r="N345" s="240"/>
      <c r="O345" s="240"/>
      <c r="P345" s="240"/>
      <c r="Q345" s="240"/>
      <c r="R345" s="240"/>
      <c r="S345" s="240"/>
      <c r="T345" s="24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2" t="s">
        <v>159</v>
      </c>
      <c r="AU345" s="242" t="s">
        <v>86</v>
      </c>
      <c r="AV345" s="13" t="s">
        <v>86</v>
      </c>
      <c r="AW345" s="13" t="s">
        <v>30</v>
      </c>
      <c r="AX345" s="13" t="s">
        <v>84</v>
      </c>
      <c r="AY345" s="242" t="s">
        <v>150</v>
      </c>
    </row>
    <row r="346" s="2" customFormat="1" ht="16.5" customHeight="1">
      <c r="A346" s="35"/>
      <c r="B346" s="36"/>
      <c r="C346" s="220" t="s">
        <v>530</v>
      </c>
      <c r="D346" s="220" t="s">
        <v>152</v>
      </c>
      <c r="E346" s="221" t="s">
        <v>531</v>
      </c>
      <c r="F346" s="222" t="s">
        <v>532</v>
      </c>
      <c r="G346" s="223" t="s">
        <v>179</v>
      </c>
      <c r="H346" s="224">
        <v>1</v>
      </c>
      <c r="I346" s="225">
        <v>686</v>
      </c>
      <c r="J346" s="225">
        <f>ROUND(I346*H346,2)</f>
        <v>686</v>
      </c>
      <c r="K346" s="222" t="s">
        <v>156</v>
      </c>
      <c r="L346" s="38"/>
      <c r="M346" s="226" t="s">
        <v>1</v>
      </c>
      <c r="N346" s="227" t="s">
        <v>41</v>
      </c>
      <c r="O346" s="228">
        <v>1.1000000000000001</v>
      </c>
      <c r="P346" s="228">
        <f>O346*H346</f>
        <v>1.1000000000000001</v>
      </c>
      <c r="Q346" s="228">
        <v>0.00022000000000000001</v>
      </c>
      <c r="R346" s="228">
        <f>Q346*H346</f>
        <v>0.00022000000000000001</v>
      </c>
      <c r="S346" s="228">
        <v>0</v>
      </c>
      <c r="T346" s="229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30" t="s">
        <v>253</v>
      </c>
      <c r="AT346" s="230" t="s">
        <v>152</v>
      </c>
      <c r="AU346" s="230" t="s">
        <v>86</v>
      </c>
      <c r="AY346" s="18" t="s">
        <v>150</v>
      </c>
      <c r="BE346" s="231">
        <f>IF(N346="základní",J346,0)</f>
        <v>686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84</v>
      </c>
      <c r="BK346" s="231">
        <f>ROUND(I346*H346,2)</f>
        <v>686</v>
      </c>
      <c r="BL346" s="18" t="s">
        <v>253</v>
      </c>
      <c r="BM346" s="230" t="s">
        <v>533</v>
      </c>
    </row>
    <row r="347" s="15" customFormat="1">
      <c r="A347" s="15"/>
      <c r="B347" s="253"/>
      <c r="C347" s="254"/>
      <c r="D347" s="234" t="s">
        <v>159</v>
      </c>
      <c r="E347" s="255" t="s">
        <v>1</v>
      </c>
      <c r="F347" s="256" t="s">
        <v>534</v>
      </c>
      <c r="G347" s="254"/>
      <c r="H347" s="255" t="s">
        <v>1</v>
      </c>
      <c r="I347" s="254"/>
      <c r="J347" s="254"/>
      <c r="K347" s="254"/>
      <c r="L347" s="257"/>
      <c r="M347" s="258"/>
      <c r="N347" s="259"/>
      <c r="O347" s="259"/>
      <c r="P347" s="259"/>
      <c r="Q347" s="259"/>
      <c r="R347" s="259"/>
      <c r="S347" s="259"/>
      <c r="T347" s="260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1" t="s">
        <v>159</v>
      </c>
      <c r="AU347" s="261" t="s">
        <v>86</v>
      </c>
      <c r="AV347" s="15" t="s">
        <v>84</v>
      </c>
      <c r="AW347" s="15" t="s">
        <v>30</v>
      </c>
      <c r="AX347" s="15" t="s">
        <v>76</v>
      </c>
      <c r="AY347" s="261" t="s">
        <v>150</v>
      </c>
    </row>
    <row r="348" s="13" customFormat="1">
      <c r="A348" s="13"/>
      <c r="B348" s="232"/>
      <c r="C348" s="233"/>
      <c r="D348" s="234" t="s">
        <v>159</v>
      </c>
      <c r="E348" s="235" t="s">
        <v>1</v>
      </c>
      <c r="F348" s="236" t="s">
        <v>535</v>
      </c>
      <c r="G348" s="233"/>
      <c r="H348" s="237">
        <v>1</v>
      </c>
      <c r="I348" s="233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159</v>
      </c>
      <c r="AU348" s="242" t="s">
        <v>86</v>
      </c>
      <c r="AV348" s="13" t="s">
        <v>86</v>
      </c>
      <c r="AW348" s="13" t="s">
        <v>30</v>
      </c>
      <c r="AX348" s="13" t="s">
        <v>84</v>
      </c>
      <c r="AY348" s="242" t="s">
        <v>150</v>
      </c>
    </row>
    <row r="349" s="2" customFormat="1" ht="33" customHeight="1">
      <c r="A349" s="35"/>
      <c r="B349" s="36"/>
      <c r="C349" s="262" t="s">
        <v>536</v>
      </c>
      <c r="D349" s="262" t="s">
        <v>379</v>
      </c>
      <c r="E349" s="263" t="s">
        <v>537</v>
      </c>
      <c r="F349" s="264" t="s">
        <v>538</v>
      </c>
      <c r="G349" s="265" t="s">
        <v>179</v>
      </c>
      <c r="H349" s="266">
        <v>1</v>
      </c>
      <c r="I349" s="267">
        <v>1690</v>
      </c>
      <c r="J349" s="267">
        <f>ROUND(I349*H349,2)</f>
        <v>1690</v>
      </c>
      <c r="K349" s="264" t="s">
        <v>156</v>
      </c>
      <c r="L349" s="268"/>
      <c r="M349" s="269" t="s">
        <v>1</v>
      </c>
      <c r="N349" s="270" t="s">
        <v>41</v>
      </c>
      <c r="O349" s="228">
        <v>0</v>
      </c>
      <c r="P349" s="228">
        <f>O349*H349</f>
        <v>0</v>
      </c>
      <c r="Q349" s="228">
        <v>0.012250000000000001</v>
      </c>
      <c r="R349" s="228">
        <f>Q349*H349</f>
        <v>0.012250000000000001</v>
      </c>
      <c r="S349" s="228">
        <v>0</v>
      </c>
      <c r="T349" s="229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30" t="s">
        <v>333</v>
      </c>
      <c r="AT349" s="230" t="s">
        <v>379</v>
      </c>
      <c r="AU349" s="230" t="s">
        <v>86</v>
      </c>
      <c r="AY349" s="18" t="s">
        <v>150</v>
      </c>
      <c r="BE349" s="231">
        <f>IF(N349="základní",J349,0)</f>
        <v>1690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84</v>
      </c>
      <c r="BK349" s="231">
        <f>ROUND(I349*H349,2)</f>
        <v>1690</v>
      </c>
      <c r="BL349" s="18" t="s">
        <v>253</v>
      </c>
      <c r="BM349" s="230" t="s">
        <v>539</v>
      </c>
    </row>
    <row r="350" s="2" customFormat="1" ht="24.15" customHeight="1">
      <c r="A350" s="35"/>
      <c r="B350" s="36"/>
      <c r="C350" s="220" t="s">
        <v>540</v>
      </c>
      <c r="D350" s="220" t="s">
        <v>152</v>
      </c>
      <c r="E350" s="221" t="s">
        <v>541</v>
      </c>
      <c r="F350" s="222" t="s">
        <v>542</v>
      </c>
      <c r="G350" s="223" t="s">
        <v>179</v>
      </c>
      <c r="H350" s="224">
        <v>1</v>
      </c>
      <c r="I350" s="225">
        <v>134</v>
      </c>
      <c r="J350" s="225">
        <f>ROUND(I350*H350,2)</f>
        <v>134</v>
      </c>
      <c r="K350" s="222" t="s">
        <v>156</v>
      </c>
      <c r="L350" s="38"/>
      <c r="M350" s="226" t="s">
        <v>1</v>
      </c>
      <c r="N350" s="227" t="s">
        <v>41</v>
      </c>
      <c r="O350" s="228">
        <v>0.29999999999999999</v>
      </c>
      <c r="P350" s="228">
        <f>O350*H350</f>
        <v>0.29999999999999999</v>
      </c>
      <c r="Q350" s="228">
        <v>0</v>
      </c>
      <c r="R350" s="228">
        <f>Q350*H350</f>
        <v>0</v>
      </c>
      <c r="S350" s="228">
        <v>0.016899999999999998</v>
      </c>
      <c r="T350" s="229">
        <f>S350*H350</f>
        <v>0.016899999999999998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30" t="s">
        <v>253</v>
      </c>
      <c r="AT350" s="230" t="s">
        <v>152</v>
      </c>
      <c r="AU350" s="230" t="s">
        <v>86</v>
      </c>
      <c r="AY350" s="18" t="s">
        <v>150</v>
      </c>
      <c r="BE350" s="231">
        <f>IF(N350="základní",J350,0)</f>
        <v>134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84</v>
      </c>
      <c r="BK350" s="231">
        <f>ROUND(I350*H350,2)</f>
        <v>134</v>
      </c>
      <c r="BL350" s="18" t="s">
        <v>253</v>
      </c>
      <c r="BM350" s="230" t="s">
        <v>543</v>
      </c>
    </row>
    <row r="351" s="2" customFormat="1" ht="24.15" customHeight="1">
      <c r="A351" s="35"/>
      <c r="B351" s="36"/>
      <c r="C351" s="220" t="s">
        <v>544</v>
      </c>
      <c r="D351" s="220" t="s">
        <v>152</v>
      </c>
      <c r="E351" s="221" t="s">
        <v>545</v>
      </c>
      <c r="F351" s="222" t="s">
        <v>546</v>
      </c>
      <c r="G351" s="223" t="s">
        <v>172</v>
      </c>
      <c r="H351" s="224">
        <v>0.112</v>
      </c>
      <c r="I351" s="225">
        <v>1310</v>
      </c>
      <c r="J351" s="225">
        <f>ROUND(I351*H351,2)</f>
        <v>146.72</v>
      </c>
      <c r="K351" s="222" t="s">
        <v>156</v>
      </c>
      <c r="L351" s="38"/>
      <c r="M351" s="226" t="s">
        <v>1</v>
      </c>
      <c r="N351" s="227" t="s">
        <v>41</v>
      </c>
      <c r="O351" s="228">
        <v>2.46</v>
      </c>
      <c r="P351" s="228">
        <f>O351*H351</f>
        <v>0.27551999999999999</v>
      </c>
      <c r="Q351" s="228">
        <v>0</v>
      </c>
      <c r="R351" s="228">
        <f>Q351*H351</f>
        <v>0</v>
      </c>
      <c r="S351" s="228">
        <v>0</v>
      </c>
      <c r="T351" s="229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30" t="s">
        <v>253</v>
      </c>
      <c r="AT351" s="230" t="s">
        <v>152</v>
      </c>
      <c r="AU351" s="230" t="s">
        <v>86</v>
      </c>
      <c r="AY351" s="18" t="s">
        <v>150</v>
      </c>
      <c r="BE351" s="231">
        <f>IF(N351="základní",J351,0)</f>
        <v>146.72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84</v>
      </c>
      <c r="BK351" s="231">
        <f>ROUND(I351*H351,2)</f>
        <v>146.72</v>
      </c>
      <c r="BL351" s="18" t="s">
        <v>253</v>
      </c>
      <c r="BM351" s="230" t="s">
        <v>547</v>
      </c>
    </row>
    <row r="352" s="2" customFormat="1" ht="24.15" customHeight="1">
      <c r="A352" s="35"/>
      <c r="B352" s="36"/>
      <c r="C352" s="220" t="s">
        <v>548</v>
      </c>
      <c r="D352" s="220" t="s">
        <v>152</v>
      </c>
      <c r="E352" s="221" t="s">
        <v>549</v>
      </c>
      <c r="F352" s="222" t="s">
        <v>550</v>
      </c>
      <c r="G352" s="223" t="s">
        <v>172</v>
      </c>
      <c r="H352" s="224">
        <v>0.112</v>
      </c>
      <c r="I352" s="225">
        <v>619</v>
      </c>
      <c r="J352" s="225">
        <f>ROUND(I352*H352,2)</f>
        <v>69.329999999999998</v>
      </c>
      <c r="K352" s="222" t="s">
        <v>156</v>
      </c>
      <c r="L352" s="38"/>
      <c r="M352" s="226" t="s">
        <v>1</v>
      </c>
      <c r="N352" s="227" t="s">
        <v>41</v>
      </c>
      <c r="O352" s="228">
        <v>1.3200000000000001</v>
      </c>
      <c r="P352" s="228">
        <f>O352*H352</f>
        <v>0.14784</v>
      </c>
      <c r="Q352" s="228">
        <v>0</v>
      </c>
      <c r="R352" s="228">
        <f>Q352*H352</f>
        <v>0</v>
      </c>
      <c r="S352" s="228">
        <v>0</v>
      </c>
      <c r="T352" s="229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30" t="s">
        <v>253</v>
      </c>
      <c r="AT352" s="230" t="s">
        <v>152</v>
      </c>
      <c r="AU352" s="230" t="s">
        <v>86</v>
      </c>
      <c r="AY352" s="18" t="s">
        <v>150</v>
      </c>
      <c r="BE352" s="231">
        <f>IF(N352="základní",J352,0)</f>
        <v>69.329999999999998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84</v>
      </c>
      <c r="BK352" s="231">
        <f>ROUND(I352*H352,2)</f>
        <v>69.329999999999998</v>
      </c>
      <c r="BL352" s="18" t="s">
        <v>253</v>
      </c>
      <c r="BM352" s="230" t="s">
        <v>551</v>
      </c>
    </row>
    <row r="353" s="12" customFormat="1" ht="22.8" customHeight="1">
      <c r="A353" s="12"/>
      <c r="B353" s="205"/>
      <c r="C353" s="206"/>
      <c r="D353" s="207" t="s">
        <v>75</v>
      </c>
      <c r="E353" s="218" t="s">
        <v>552</v>
      </c>
      <c r="F353" s="218" t="s">
        <v>553</v>
      </c>
      <c r="G353" s="206"/>
      <c r="H353" s="206"/>
      <c r="I353" s="206"/>
      <c r="J353" s="219">
        <f>BK353</f>
        <v>5246.8999999999996</v>
      </c>
      <c r="K353" s="206"/>
      <c r="L353" s="210"/>
      <c r="M353" s="211"/>
      <c r="N353" s="212"/>
      <c r="O353" s="212"/>
      <c r="P353" s="213">
        <f>SUM(P354:P358)</f>
        <v>5.1591199999999997</v>
      </c>
      <c r="Q353" s="212"/>
      <c r="R353" s="213">
        <f>SUM(R354:R358)</f>
        <v>0.0045799999999999999</v>
      </c>
      <c r="S353" s="212"/>
      <c r="T353" s="214">
        <f>SUM(T354:T358)</f>
        <v>0.00020000000000000001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5" t="s">
        <v>86</v>
      </c>
      <c r="AT353" s="216" t="s">
        <v>75</v>
      </c>
      <c r="AU353" s="216" t="s">
        <v>84</v>
      </c>
      <c r="AY353" s="215" t="s">
        <v>150</v>
      </c>
      <c r="BK353" s="217">
        <f>SUM(BK354:BK358)</f>
        <v>5246.8999999999996</v>
      </c>
    </row>
    <row r="354" s="2" customFormat="1" ht="21.75" customHeight="1">
      <c r="A354" s="35"/>
      <c r="B354" s="36"/>
      <c r="C354" s="220" t="s">
        <v>554</v>
      </c>
      <c r="D354" s="220" t="s">
        <v>152</v>
      </c>
      <c r="E354" s="221" t="s">
        <v>555</v>
      </c>
      <c r="F354" s="222" t="s">
        <v>556</v>
      </c>
      <c r="G354" s="223" t="s">
        <v>179</v>
      </c>
      <c r="H354" s="224">
        <v>2</v>
      </c>
      <c r="I354" s="225">
        <v>724</v>
      </c>
      <c r="J354" s="225">
        <f>ROUND(I354*H354,2)</f>
        <v>1448</v>
      </c>
      <c r="K354" s="222" t="s">
        <v>156</v>
      </c>
      <c r="L354" s="38"/>
      <c r="M354" s="226" t="s">
        <v>1</v>
      </c>
      <c r="N354" s="227" t="s">
        <v>41</v>
      </c>
      <c r="O354" s="228">
        <v>0.96699999999999997</v>
      </c>
      <c r="P354" s="228">
        <f>O354*H354</f>
        <v>1.9339999999999999</v>
      </c>
      <c r="Q354" s="228">
        <v>0</v>
      </c>
      <c r="R354" s="228">
        <f>Q354*H354</f>
        <v>0</v>
      </c>
      <c r="S354" s="228">
        <v>0.00010000000000000001</v>
      </c>
      <c r="T354" s="229">
        <f>S354*H354</f>
        <v>0.00020000000000000001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30" t="s">
        <v>253</v>
      </c>
      <c r="AT354" s="230" t="s">
        <v>152</v>
      </c>
      <c r="AU354" s="230" t="s">
        <v>86</v>
      </c>
      <c r="AY354" s="18" t="s">
        <v>150</v>
      </c>
      <c r="BE354" s="231">
        <f>IF(N354="základní",J354,0)</f>
        <v>1448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84</v>
      </c>
      <c r="BK354" s="231">
        <f>ROUND(I354*H354,2)</f>
        <v>1448</v>
      </c>
      <c r="BL354" s="18" t="s">
        <v>253</v>
      </c>
      <c r="BM354" s="230" t="s">
        <v>557</v>
      </c>
    </row>
    <row r="355" s="2" customFormat="1" ht="24.15" customHeight="1">
      <c r="A355" s="35"/>
      <c r="B355" s="36"/>
      <c r="C355" s="220" t="s">
        <v>558</v>
      </c>
      <c r="D355" s="220" t="s">
        <v>152</v>
      </c>
      <c r="E355" s="221" t="s">
        <v>559</v>
      </c>
      <c r="F355" s="222" t="s">
        <v>560</v>
      </c>
      <c r="G355" s="223" t="s">
        <v>424</v>
      </c>
      <c r="H355" s="224">
        <v>2</v>
      </c>
      <c r="I355" s="225">
        <v>1890</v>
      </c>
      <c r="J355" s="225">
        <f>ROUND(I355*H355,2)</f>
        <v>3780</v>
      </c>
      <c r="K355" s="222" t="s">
        <v>1</v>
      </c>
      <c r="L355" s="38"/>
      <c r="M355" s="226" t="s">
        <v>1</v>
      </c>
      <c r="N355" s="227" t="s">
        <v>41</v>
      </c>
      <c r="O355" s="228">
        <v>1.593</v>
      </c>
      <c r="P355" s="228">
        <f>O355*H355</f>
        <v>3.1859999999999999</v>
      </c>
      <c r="Q355" s="228">
        <v>0.0022899999999999999</v>
      </c>
      <c r="R355" s="228">
        <f>Q355*H355</f>
        <v>0.0045799999999999999</v>
      </c>
      <c r="S355" s="228">
        <v>0</v>
      </c>
      <c r="T355" s="229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30" t="s">
        <v>253</v>
      </c>
      <c r="AT355" s="230" t="s">
        <v>152</v>
      </c>
      <c r="AU355" s="230" t="s">
        <v>86</v>
      </c>
      <c r="AY355" s="18" t="s">
        <v>150</v>
      </c>
      <c r="BE355" s="231">
        <f>IF(N355="základní",J355,0)</f>
        <v>3780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84</v>
      </c>
      <c r="BK355" s="231">
        <f>ROUND(I355*H355,2)</f>
        <v>3780</v>
      </c>
      <c r="BL355" s="18" t="s">
        <v>253</v>
      </c>
      <c r="BM355" s="230" t="s">
        <v>561</v>
      </c>
    </row>
    <row r="356" s="13" customFormat="1">
      <c r="A356" s="13"/>
      <c r="B356" s="232"/>
      <c r="C356" s="233"/>
      <c r="D356" s="234" t="s">
        <v>159</v>
      </c>
      <c r="E356" s="235" t="s">
        <v>1</v>
      </c>
      <c r="F356" s="236" t="s">
        <v>562</v>
      </c>
      <c r="G356" s="233"/>
      <c r="H356" s="237">
        <v>2</v>
      </c>
      <c r="I356" s="233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159</v>
      </c>
      <c r="AU356" s="242" t="s">
        <v>86</v>
      </c>
      <c r="AV356" s="13" t="s">
        <v>86</v>
      </c>
      <c r="AW356" s="13" t="s">
        <v>30</v>
      </c>
      <c r="AX356" s="13" t="s">
        <v>84</v>
      </c>
      <c r="AY356" s="242" t="s">
        <v>150</v>
      </c>
    </row>
    <row r="357" s="2" customFormat="1" ht="24.15" customHeight="1">
      <c r="A357" s="35"/>
      <c r="B357" s="36"/>
      <c r="C357" s="220" t="s">
        <v>563</v>
      </c>
      <c r="D357" s="220" t="s">
        <v>152</v>
      </c>
      <c r="E357" s="221" t="s">
        <v>564</v>
      </c>
      <c r="F357" s="222" t="s">
        <v>565</v>
      </c>
      <c r="G357" s="223" t="s">
        <v>172</v>
      </c>
      <c r="H357" s="224">
        <v>0.0050000000000000001</v>
      </c>
      <c r="I357" s="225">
        <v>2490</v>
      </c>
      <c r="J357" s="225">
        <f>ROUND(I357*H357,2)</f>
        <v>12.449999999999999</v>
      </c>
      <c r="K357" s="222" t="s">
        <v>156</v>
      </c>
      <c r="L357" s="38"/>
      <c r="M357" s="226" t="s">
        <v>1</v>
      </c>
      <c r="N357" s="227" t="s">
        <v>41</v>
      </c>
      <c r="O357" s="228">
        <v>5.0739999999999998</v>
      </c>
      <c r="P357" s="228">
        <f>O357*H357</f>
        <v>0.02537</v>
      </c>
      <c r="Q357" s="228">
        <v>0</v>
      </c>
      <c r="R357" s="228">
        <f>Q357*H357</f>
        <v>0</v>
      </c>
      <c r="S357" s="228">
        <v>0</v>
      </c>
      <c r="T357" s="229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30" t="s">
        <v>253</v>
      </c>
      <c r="AT357" s="230" t="s">
        <v>152</v>
      </c>
      <c r="AU357" s="230" t="s">
        <v>86</v>
      </c>
      <c r="AY357" s="18" t="s">
        <v>150</v>
      </c>
      <c r="BE357" s="231">
        <f>IF(N357="základní",J357,0)</f>
        <v>12.449999999999999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84</v>
      </c>
      <c r="BK357" s="231">
        <f>ROUND(I357*H357,2)</f>
        <v>12.449999999999999</v>
      </c>
      <c r="BL357" s="18" t="s">
        <v>253</v>
      </c>
      <c r="BM357" s="230" t="s">
        <v>566</v>
      </c>
    </row>
    <row r="358" s="2" customFormat="1" ht="24.15" customHeight="1">
      <c r="A358" s="35"/>
      <c r="B358" s="36"/>
      <c r="C358" s="220" t="s">
        <v>567</v>
      </c>
      <c r="D358" s="220" t="s">
        <v>152</v>
      </c>
      <c r="E358" s="221" t="s">
        <v>568</v>
      </c>
      <c r="F358" s="222" t="s">
        <v>569</v>
      </c>
      <c r="G358" s="223" t="s">
        <v>172</v>
      </c>
      <c r="H358" s="224">
        <v>0.0050000000000000001</v>
      </c>
      <c r="I358" s="225">
        <v>1290</v>
      </c>
      <c r="J358" s="225">
        <f>ROUND(I358*H358,2)</f>
        <v>6.4500000000000002</v>
      </c>
      <c r="K358" s="222" t="s">
        <v>156</v>
      </c>
      <c r="L358" s="38"/>
      <c r="M358" s="226" t="s">
        <v>1</v>
      </c>
      <c r="N358" s="227" t="s">
        <v>41</v>
      </c>
      <c r="O358" s="228">
        <v>2.75</v>
      </c>
      <c r="P358" s="228">
        <f>O358*H358</f>
        <v>0.01375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30" t="s">
        <v>253</v>
      </c>
      <c r="AT358" s="230" t="s">
        <v>152</v>
      </c>
      <c r="AU358" s="230" t="s">
        <v>86</v>
      </c>
      <c r="AY358" s="18" t="s">
        <v>150</v>
      </c>
      <c r="BE358" s="231">
        <f>IF(N358="základní",J358,0)</f>
        <v>6.4500000000000002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84</v>
      </c>
      <c r="BK358" s="231">
        <f>ROUND(I358*H358,2)</f>
        <v>6.4500000000000002</v>
      </c>
      <c r="BL358" s="18" t="s">
        <v>253</v>
      </c>
      <c r="BM358" s="230" t="s">
        <v>570</v>
      </c>
    </row>
    <row r="359" s="12" customFormat="1" ht="22.8" customHeight="1">
      <c r="A359" s="12"/>
      <c r="B359" s="205"/>
      <c r="C359" s="206"/>
      <c r="D359" s="207" t="s">
        <v>75</v>
      </c>
      <c r="E359" s="218" t="s">
        <v>571</v>
      </c>
      <c r="F359" s="218" t="s">
        <v>572</v>
      </c>
      <c r="G359" s="206"/>
      <c r="H359" s="206"/>
      <c r="I359" s="206"/>
      <c r="J359" s="219">
        <f>BK359</f>
        <v>4052.52</v>
      </c>
      <c r="K359" s="206"/>
      <c r="L359" s="210"/>
      <c r="M359" s="211"/>
      <c r="N359" s="212"/>
      <c r="O359" s="212"/>
      <c r="P359" s="213">
        <f>SUM(P360:P365)</f>
        <v>1.7443520000000001</v>
      </c>
      <c r="Q359" s="212"/>
      <c r="R359" s="213">
        <f>SUM(R360:R365)</f>
        <v>0.0155</v>
      </c>
      <c r="S359" s="212"/>
      <c r="T359" s="214">
        <f>SUM(T360:T365)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15" t="s">
        <v>86</v>
      </c>
      <c r="AT359" s="216" t="s">
        <v>75</v>
      </c>
      <c r="AU359" s="216" t="s">
        <v>84</v>
      </c>
      <c r="AY359" s="215" t="s">
        <v>150</v>
      </c>
      <c r="BK359" s="217">
        <f>SUM(BK360:BK365)</f>
        <v>4052.52</v>
      </c>
    </row>
    <row r="360" s="2" customFormat="1" ht="24.15" customHeight="1">
      <c r="A360" s="35"/>
      <c r="B360" s="36"/>
      <c r="C360" s="220" t="s">
        <v>573</v>
      </c>
      <c r="D360" s="220" t="s">
        <v>152</v>
      </c>
      <c r="E360" s="221" t="s">
        <v>574</v>
      </c>
      <c r="F360" s="222" t="s">
        <v>575</v>
      </c>
      <c r="G360" s="223" t="s">
        <v>179</v>
      </c>
      <c r="H360" s="224">
        <v>1</v>
      </c>
      <c r="I360" s="225">
        <v>831</v>
      </c>
      <c r="J360" s="225">
        <f>ROUND(I360*H360,2)</f>
        <v>831</v>
      </c>
      <c r="K360" s="222" t="s">
        <v>156</v>
      </c>
      <c r="L360" s="38"/>
      <c r="M360" s="226" t="s">
        <v>1</v>
      </c>
      <c r="N360" s="227" t="s">
        <v>41</v>
      </c>
      <c r="O360" s="228">
        <v>1.6819999999999999</v>
      </c>
      <c r="P360" s="228">
        <f>O360*H360</f>
        <v>1.6819999999999999</v>
      </c>
      <c r="Q360" s="228">
        <v>0</v>
      </c>
      <c r="R360" s="228">
        <f>Q360*H360</f>
        <v>0</v>
      </c>
      <c r="S360" s="228">
        <v>0</v>
      </c>
      <c r="T360" s="229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30" t="s">
        <v>253</v>
      </c>
      <c r="AT360" s="230" t="s">
        <v>152</v>
      </c>
      <c r="AU360" s="230" t="s">
        <v>86</v>
      </c>
      <c r="AY360" s="18" t="s">
        <v>150</v>
      </c>
      <c r="BE360" s="231">
        <f>IF(N360="základní",J360,0)</f>
        <v>831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84</v>
      </c>
      <c r="BK360" s="231">
        <f>ROUND(I360*H360,2)</f>
        <v>831</v>
      </c>
      <c r="BL360" s="18" t="s">
        <v>253</v>
      </c>
      <c r="BM360" s="230" t="s">
        <v>576</v>
      </c>
    </row>
    <row r="361" s="15" customFormat="1">
      <c r="A361" s="15"/>
      <c r="B361" s="253"/>
      <c r="C361" s="254"/>
      <c r="D361" s="234" t="s">
        <v>159</v>
      </c>
      <c r="E361" s="255" t="s">
        <v>1</v>
      </c>
      <c r="F361" s="256" t="s">
        <v>534</v>
      </c>
      <c r="G361" s="254"/>
      <c r="H361" s="255" t="s">
        <v>1</v>
      </c>
      <c r="I361" s="254"/>
      <c r="J361" s="254"/>
      <c r="K361" s="254"/>
      <c r="L361" s="257"/>
      <c r="M361" s="258"/>
      <c r="N361" s="259"/>
      <c r="O361" s="259"/>
      <c r="P361" s="259"/>
      <c r="Q361" s="259"/>
      <c r="R361" s="259"/>
      <c r="S361" s="259"/>
      <c r="T361" s="260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1" t="s">
        <v>159</v>
      </c>
      <c r="AU361" s="261" t="s">
        <v>86</v>
      </c>
      <c r="AV361" s="15" t="s">
        <v>84</v>
      </c>
      <c r="AW361" s="15" t="s">
        <v>30</v>
      </c>
      <c r="AX361" s="15" t="s">
        <v>76</v>
      </c>
      <c r="AY361" s="261" t="s">
        <v>150</v>
      </c>
    </row>
    <row r="362" s="13" customFormat="1">
      <c r="A362" s="13"/>
      <c r="B362" s="232"/>
      <c r="C362" s="233"/>
      <c r="D362" s="234" t="s">
        <v>159</v>
      </c>
      <c r="E362" s="235" t="s">
        <v>1</v>
      </c>
      <c r="F362" s="236" t="s">
        <v>535</v>
      </c>
      <c r="G362" s="233"/>
      <c r="H362" s="237">
        <v>1</v>
      </c>
      <c r="I362" s="233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2" t="s">
        <v>159</v>
      </c>
      <c r="AU362" s="242" t="s">
        <v>86</v>
      </c>
      <c r="AV362" s="13" t="s">
        <v>86</v>
      </c>
      <c r="AW362" s="13" t="s">
        <v>30</v>
      </c>
      <c r="AX362" s="13" t="s">
        <v>84</v>
      </c>
      <c r="AY362" s="242" t="s">
        <v>150</v>
      </c>
    </row>
    <row r="363" s="2" customFormat="1" ht="24.15" customHeight="1">
      <c r="A363" s="35"/>
      <c r="B363" s="36"/>
      <c r="C363" s="262" t="s">
        <v>577</v>
      </c>
      <c r="D363" s="262" t="s">
        <v>379</v>
      </c>
      <c r="E363" s="263" t="s">
        <v>578</v>
      </c>
      <c r="F363" s="264" t="s">
        <v>579</v>
      </c>
      <c r="G363" s="265" t="s">
        <v>179</v>
      </c>
      <c r="H363" s="266">
        <v>1</v>
      </c>
      <c r="I363" s="267">
        <v>3190</v>
      </c>
      <c r="J363" s="267">
        <f>ROUND(I363*H363,2)</f>
        <v>3190</v>
      </c>
      <c r="K363" s="264" t="s">
        <v>156</v>
      </c>
      <c r="L363" s="268"/>
      <c r="M363" s="269" t="s">
        <v>1</v>
      </c>
      <c r="N363" s="270" t="s">
        <v>41</v>
      </c>
      <c r="O363" s="228">
        <v>0</v>
      </c>
      <c r="P363" s="228">
        <f>O363*H363</f>
        <v>0</v>
      </c>
      <c r="Q363" s="228">
        <v>0.0155</v>
      </c>
      <c r="R363" s="228">
        <f>Q363*H363</f>
        <v>0.0155</v>
      </c>
      <c r="S363" s="228">
        <v>0</v>
      </c>
      <c r="T363" s="229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30" t="s">
        <v>333</v>
      </c>
      <c r="AT363" s="230" t="s">
        <v>379</v>
      </c>
      <c r="AU363" s="230" t="s">
        <v>86</v>
      </c>
      <c r="AY363" s="18" t="s">
        <v>150</v>
      </c>
      <c r="BE363" s="231">
        <f>IF(N363="základní",J363,0)</f>
        <v>3190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84</v>
      </c>
      <c r="BK363" s="231">
        <f>ROUND(I363*H363,2)</f>
        <v>3190</v>
      </c>
      <c r="BL363" s="18" t="s">
        <v>253</v>
      </c>
      <c r="BM363" s="230" t="s">
        <v>580</v>
      </c>
    </row>
    <row r="364" s="2" customFormat="1" ht="24.15" customHeight="1">
      <c r="A364" s="35"/>
      <c r="B364" s="36"/>
      <c r="C364" s="220" t="s">
        <v>581</v>
      </c>
      <c r="D364" s="220" t="s">
        <v>152</v>
      </c>
      <c r="E364" s="221" t="s">
        <v>582</v>
      </c>
      <c r="F364" s="222" t="s">
        <v>583</v>
      </c>
      <c r="G364" s="223" t="s">
        <v>172</v>
      </c>
      <c r="H364" s="224">
        <v>0.016</v>
      </c>
      <c r="I364" s="225">
        <v>1290</v>
      </c>
      <c r="J364" s="225">
        <f>ROUND(I364*H364,2)</f>
        <v>20.640000000000001</v>
      </c>
      <c r="K364" s="222" t="s">
        <v>156</v>
      </c>
      <c r="L364" s="38"/>
      <c r="M364" s="226" t="s">
        <v>1</v>
      </c>
      <c r="N364" s="227" t="s">
        <v>41</v>
      </c>
      <c r="O364" s="228">
        <v>2.4470000000000001</v>
      </c>
      <c r="P364" s="228">
        <f>O364*H364</f>
        <v>0.039151999999999999</v>
      </c>
      <c r="Q364" s="228">
        <v>0</v>
      </c>
      <c r="R364" s="228">
        <f>Q364*H364</f>
        <v>0</v>
      </c>
      <c r="S364" s="228">
        <v>0</v>
      </c>
      <c r="T364" s="229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30" t="s">
        <v>253</v>
      </c>
      <c r="AT364" s="230" t="s">
        <v>152</v>
      </c>
      <c r="AU364" s="230" t="s">
        <v>86</v>
      </c>
      <c r="AY364" s="18" t="s">
        <v>150</v>
      </c>
      <c r="BE364" s="231">
        <f>IF(N364="základní",J364,0)</f>
        <v>20.640000000000001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84</v>
      </c>
      <c r="BK364" s="231">
        <f>ROUND(I364*H364,2)</f>
        <v>20.640000000000001</v>
      </c>
      <c r="BL364" s="18" t="s">
        <v>253</v>
      </c>
      <c r="BM364" s="230" t="s">
        <v>584</v>
      </c>
    </row>
    <row r="365" s="2" customFormat="1" ht="24.15" customHeight="1">
      <c r="A365" s="35"/>
      <c r="B365" s="36"/>
      <c r="C365" s="220" t="s">
        <v>585</v>
      </c>
      <c r="D365" s="220" t="s">
        <v>152</v>
      </c>
      <c r="E365" s="221" t="s">
        <v>586</v>
      </c>
      <c r="F365" s="222" t="s">
        <v>587</v>
      </c>
      <c r="G365" s="223" t="s">
        <v>172</v>
      </c>
      <c r="H365" s="224">
        <v>0.016</v>
      </c>
      <c r="I365" s="225">
        <v>680</v>
      </c>
      <c r="J365" s="225">
        <f>ROUND(I365*H365,2)</f>
        <v>10.880000000000001</v>
      </c>
      <c r="K365" s="222" t="s">
        <v>156</v>
      </c>
      <c r="L365" s="38"/>
      <c r="M365" s="226" t="s">
        <v>1</v>
      </c>
      <c r="N365" s="227" t="s">
        <v>41</v>
      </c>
      <c r="O365" s="228">
        <v>1.45</v>
      </c>
      <c r="P365" s="228">
        <f>O365*H365</f>
        <v>0.023199999999999998</v>
      </c>
      <c r="Q365" s="228">
        <v>0</v>
      </c>
      <c r="R365" s="228">
        <f>Q365*H365</f>
        <v>0</v>
      </c>
      <c r="S365" s="228">
        <v>0</v>
      </c>
      <c r="T365" s="229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30" t="s">
        <v>253</v>
      </c>
      <c r="AT365" s="230" t="s">
        <v>152</v>
      </c>
      <c r="AU365" s="230" t="s">
        <v>86</v>
      </c>
      <c r="AY365" s="18" t="s">
        <v>150</v>
      </c>
      <c r="BE365" s="231">
        <f>IF(N365="základní",J365,0)</f>
        <v>10.880000000000001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84</v>
      </c>
      <c r="BK365" s="231">
        <f>ROUND(I365*H365,2)</f>
        <v>10.880000000000001</v>
      </c>
      <c r="BL365" s="18" t="s">
        <v>253</v>
      </c>
      <c r="BM365" s="230" t="s">
        <v>588</v>
      </c>
    </row>
    <row r="366" s="12" customFormat="1" ht="22.8" customHeight="1">
      <c r="A366" s="12"/>
      <c r="B366" s="205"/>
      <c r="C366" s="206"/>
      <c r="D366" s="207" t="s">
        <v>75</v>
      </c>
      <c r="E366" s="218" t="s">
        <v>589</v>
      </c>
      <c r="F366" s="218" t="s">
        <v>590</v>
      </c>
      <c r="G366" s="206"/>
      <c r="H366" s="206"/>
      <c r="I366" s="206"/>
      <c r="J366" s="219">
        <f>BK366</f>
        <v>92196.539999999994</v>
      </c>
      <c r="K366" s="206"/>
      <c r="L366" s="210"/>
      <c r="M366" s="211"/>
      <c r="N366" s="212"/>
      <c r="O366" s="212"/>
      <c r="P366" s="213">
        <f>SUM(P367:P424)</f>
        <v>60.619639999999997</v>
      </c>
      <c r="Q366" s="212"/>
      <c r="R366" s="213">
        <f>SUM(R367:R424)</f>
        <v>0.30503253000000002</v>
      </c>
      <c r="S366" s="212"/>
      <c r="T366" s="214">
        <f>SUM(T367:T424)</f>
        <v>1.0327280000000001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15" t="s">
        <v>86</v>
      </c>
      <c r="AT366" s="216" t="s">
        <v>75</v>
      </c>
      <c r="AU366" s="216" t="s">
        <v>84</v>
      </c>
      <c r="AY366" s="215" t="s">
        <v>150</v>
      </c>
      <c r="BK366" s="217">
        <f>SUM(BK367:BK424)</f>
        <v>92196.539999999994</v>
      </c>
    </row>
    <row r="367" s="2" customFormat="1" ht="44.25" customHeight="1">
      <c r="A367" s="35"/>
      <c r="B367" s="36"/>
      <c r="C367" s="220" t="s">
        <v>591</v>
      </c>
      <c r="D367" s="220" t="s">
        <v>152</v>
      </c>
      <c r="E367" s="221" t="s">
        <v>592</v>
      </c>
      <c r="F367" s="222" t="s">
        <v>593</v>
      </c>
      <c r="G367" s="223" t="s">
        <v>163</v>
      </c>
      <c r="H367" s="224">
        <v>1.3200000000000001</v>
      </c>
      <c r="I367" s="225">
        <v>599</v>
      </c>
      <c r="J367" s="225">
        <f>ROUND(I367*H367,2)</f>
        <v>790.67999999999995</v>
      </c>
      <c r="K367" s="222" t="s">
        <v>156</v>
      </c>
      <c r="L367" s="38"/>
      <c r="M367" s="226" t="s">
        <v>1</v>
      </c>
      <c r="N367" s="227" t="s">
        <v>41</v>
      </c>
      <c r="O367" s="228">
        <v>0.48999999999999999</v>
      </c>
      <c r="P367" s="228">
        <f>O367*H367</f>
        <v>0.64680000000000004</v>
      </c>
      <c r="Q367" s="228">
        <v>0.0014</v>
      </c>
      <c r="R367" s="228">
        <f>Q367*H367</f>
        <v>0.001848</v>
      </c>
      <c r="S367" s="228">
        <v>0</v>
      </c>
      <c r="T367" s="229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30" t="s">
        <v>253</v>
      </c>
      <c r="AT367" s="230" t="s">
        <v>152</v>
      </c>
      <c r="AU367" s="230" t="s">
        <v>86</v>
      </c>
      <c r="AY367" s="18" t="s">
        <v>150</v>
      </c>
      <c r="BE367" s="231">
        <f>IF(N367="základní",J367,0)</f>
        <v>790.67999999999995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84</v>
      </c>
      <c r="BK367" s="231">
        <f>ROUND(I367*H367,2)</f>
        <v>790.67999999999995</v>
      </c>
      <c r="BL367" s="18" t="s">
        <v>253</v>
      </c>
      <c r="BM367" s="230" t="s">
        <v>594</v>
      </c>
    </row>
    <row r="368" s="13" customFormat="1">
      <c r="A368" s="13"/>
      <c r="B368" s="232"/>
      <c r="C368" s="233"/>
      <c r="D368" s="234" t="s">
        <v>159</v>
      </c>
      <c r="E368" s="235" t="s">
        <v>1</v>
      </c>
      <c r="F368" s="236" t="s">
        <v>595</v>
      </c>
      <c r="G368" s="233"/>
      <c r="H368" s="237">
        <v>1.3200000000000001</v>
      </c>
      <c r="I368" s="233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159</v>
      </c>
      <c r="AU368" s="242" t="s">
        <v>86</v>
      </c>
      <c r="AV368" s="13" t="s">
        <v>86</v>
      </c>
      <c r="AW368" s="13" t="s">
        <v>30</v>
      </c>
      <c r="AX368" s="13" t="s">
        <v>84</v>
      </c>
      <c r="AY368" s="242" t="s">
        <v>150</v>
      </c>
    </row>
    <row r="369" s="2" customFormat="1" ht="44.25" customHeight="1">
      <c r="A369" s="35"/>
      <c r="B369" s="36"/>
      <c r="C369" s="220" t="s">
        <v>596</v>
      </c>
      <c r="D369" s="220" t="s">
        <v>152</v>
      </c>
      <c r="E369" s="221" t="s">
        <v>597</v>
      </c>
      <c r="F369" s="222" t="s">
        <v>598</v>
      </c>
      <c r="G369" s="223" t="s">
        <v>163</v>
      </c>
      <c r="H369" s="224">
        <v>29.800999999999998</v>
      </c>
      <c r="I369" s="225">
        <v>1010</v>
      </c>
      <c r="J369" s="225">
        <f>ROUND(I369*H369,2)</f>
        <v>30099.009999999998</v>
      </c>
      <c r="K369" s="222" t="s">
        <v>156</v>
      </c>
      <c r="L369" s="38"/>
      <c r="M369" s="226" t="s">
        <v>1</v>
      </c>
      <c r="N369" s="227" t="s">
        <v>41</v>
      </c>
      <c r="O369" s="228">
        <v>0.51000000000000001</v>
      </c>
      <c r="P369" s="228">
        <f>O369*H369</f>
        <v>15.198509999999999</v>
      </c>
      <c r="Q369" s="228">
        <v>0.0025300000000000001</v>
      </c>
      <c r="R369" s="228">
        <f>Q369*H369</f>
        <v>0.075396530000000003</v>
      </c>
      <c r="S369" s="228">
        <v>0</v>
      </c>
      <c r="T369" s="229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30" t="s">
        <v>253</v>
      </c>
      <c r="AT369" s="230" t="s">
        <v>152</v>
      </c>
      <c r="AU369" s="230" t="s">
        <v>86</v>
      </c>
      <c r="AY369" s="18" t="s">
        <v>150</v>
      </c>
      <c r="BE369" s="231">
        <f>IF(N369="základní",J369,0)</f>
        <v>30099.009999999998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84</v>
      </c>
      <c r="BK369" s="231">
        <f>ROUND(I369*H369,2)</f>
        <v>30099.009999999998</v>
      </c>
      <c r="BL369" s="18" t="s">
        <v>253</v>
      </c>
      <c r="BM369" s="230" t="s">
        <v>599</v>
      </c>
    </row>
    <row r="370" s="13" customFormat="1">
      <c r="A370" s="13"/>
      <c r="B370" s="232"/>
      <c r="C370" s="233"/>
      <c r="D370" s="234" t="s">
        <v>159</v>
      </c>
      <c r="E370" s="235" t="s">
        <v>1</v>
      </c>
      <c r="F370" s="236" t="s">
        <v>600</v>
      </c>
      <c r="G370" s="233"/>
      <c r="H370" s="237">
        <v>23.712</v>
      </c>
      <c r="I370" s="233"/>
      <c r="J370" s="233"/>
      <c r="K370" s="233"/>
      <c r="L370" s="238"/>
      <c r="M370" s="239"/>
      <c r="N370" s="240"/>
      <c r="O370" s="240"/>
      <c r="P370" s="240"/>
      <c r="Q370" s="240"/>
      <c r="R370" s="240"/>
      <c r="S370" s="240"/>
      <c r="T370" s="24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2" t="s">
        <v>159</v>
      </c>
      <c r="AU370" s="242" t="s">
        <v>86</v>
      </c>
      <c r="AV370" s="13" t="s">
        <v>86</v>
      </c>
      <c r="AW370" s="13" t="s">
        <v>30</v>
      </c>
      <c r="AX370" s="13" t="s">
        <v>76</v>
      </c>
      <c r="AY370" s="242" t="s">
        <v>150</v>
      </c>
    </row>
    <row r="371" s="13" customFormat="1">
      <c r="A371" s="13"/>
      <c r="B371" s="232"/>
      <c r="C371" s="233"/>
      <c r="D371" s="234" t="s">
        <v>159</v>
      </c>
      <c r="E371" s="235" t="s">
        <v>1</v>
      </c>
      <c r="F371" s="236" t="s">
        <v>601</v>
      </c>
      <c r="G371" s="233"/>
      <c r="H371" s="237">
        <v>6.0890000000000004</v>
      </c>
      <c r="I371" s="233"/>
      <c r="J371" s="233"/>
      <c r="K371" s="233"/>
      <c r="L371" s="238"/>
      <c r="M371" s="239"/>
      <c r="N371" s="240"/>
      <c r="O371" s="240"/>
      <c r="P371" s="240"/>
      <c r="Q371" s="240"/>
      <c r="R371" s="240"/>
      <c r="S371" s="240"/>
      <c r="T371" s="24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2" t="s">
        <v>159</v>
      </c>
      <c r="AU371" s="242" t="s">
        <v>86</v>
      </c>
      <c r="AV371" s="13" t="s">
        <v>86</v>
      </c>
      <c r="AW371" s="13" t="s">
        <v>30</v>
      </c>
      <c r="AX371" s="13" t="s">
        <v>76</v>
      </c>
      <c r="AY371" s="242" t="s">
        <v>150</v>
      </c>
    </row>
    <row r="372" s="14" customFormat="1">
      <c r="A372" s="14"/>
      <c r="B372" s="243"/>
      <c r="C372" s="244"/>
      <c r="D372" s="234" t="s">
        <v>159</v>
      </c>
      <c r="E372" s="245" t="s">
        <v>1</v>
      </c>
      <c r="F372" s="246" t="s">
        <v>185</v>
      </c>
      <c r="G372" s="244"/>
      <c r="H372" s="247">
        <v>29.801000000000002</v>
      </c>
      <c r="I372" s="244"/>
      <c r="J372" s="244"/>
      <c r="K372" s="244"/>
      <c r="L372" s="248"/>
      <c r="M372" s="249"/>
      <c r="N372" s="250"/>
      <c r="O372" s="250"/>
      <c r="P372" s="250"/>
      <c r="Q372" s="250"/>
      <c r="R372" s="250"/>
      <c r="S372" s="250"/>
      <c r="T372" s="25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2" t="s">
        <v>159</v>
      </c>
      <c r="AU372" s="252" t="s">
        <v>86</v>
      </c>
      <c r="AV372" s="14" t="s">
        <v>157</v>
      </c>
      <c r="AW372" s="14" t="s">
        <v>30</v>
      </c>
      <c r="AX372" s="14" t="s">
        <v>84</v>
      </c>
      <c r="AY372" s="252" t="s">
        <v>150</v>
      </c>
    </row>
    <row r="373" s="2" customFormat="1" ht="37.8" customHeight="1">
      <c r="A373" s="35"/>
      <c r="B373" s="36"/>
      <c r="C373" s="220" t="s">
        <v>602</v>
      </c>
      <c r="D373" s="220" t="s">
        <v>152</v>
      </c>
      <c r="E373" s="221" t="s">
        <v>603</v>
      </c>
      <c r="F373" s="222" t="s">
        <v>604</v>
      </c>
      <c r="G373" s="223" t="s">
        <v>163</v>
      </c>
      <c r="H373" s="224">
        <v>24.390000000000001</v>
      </c>
      <c r="I373" s="225">
        <v>194</v>
      </c>
      <c r="J373" s="225">
        <f>ROUND(I373*H373,2)</f>
        <v>4731.6599999999999</v>
      </c>
      <c r="K373" s="222" t="s">
        <v>156</v>
      </c>
      <c r="L373" s="38"/>
      <c r="M373" s="226" t="s">
        <v>1</v>
      </c>
      <c r="N373" s="227" t="s">
        <v>41</v>
      </c>
      <c r="O373" s="228">
        <v>0.317</v>
      </c>
      <c r="P373" s="228">
        <f>O373*H373</f>
        <v>7.73163</v>
      </c>
      <c r="Q373" s="228">
        <v>0</v>
      </c>
      <c r="R373" s="228">
        <f>Q373*H373</f>
        <v>0</v>
      </c>
      <c r="S373" s="228">
        <v>0.0041999999999999997</v>
      </c>
      <c r="T373" s="229">
        <f>S373*H373</f>
        <v>0.102438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30" t="s">
        <v>253</v>
      </c>
      <c r="AT373" s="230" t="s">
        <v>152</v>
      </c>
      <c r="AU373" s="230" t="s">
        <v>86</v>
      </c>
      <c r="AY373" s="18" t="s">
        <v>150</v>
      </c>
      <c r="BE373" s="231">
        <f>IF(N373="základní",J373,0)</f>
        <v>4731.6599999999999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84</v>
      </c>
      <c r="BK373" s="231">
        <f>ROUND(I373*H373,2)</f>
        <v>4731.6599999999999</v>
      </c>
      <c r="BL373" s="18" t="s">
        <v>253</v>
      </c>
      <c r="BM373" s="230" t="s">
        <v>605</v>
      </c>
    </row>
    <row r="374" s="13" customFormat="1">
      <c r="A374" s="13"/>
      <c r="B374" s="232"/>
      <c r="C374" s="233"/>
      <c r="D374" s="234" t="s">
        <v>159</v>
      </c>
      <c r="E374" s="235" t="s">
        <v>1</v>
      </c>
      <c r="F374" s="236" t="s">
        <v>606</v>
      </c>
      <c r="G374" s="233"/>
      <c r="H374" s="237">
        <v>26.460000000000001</v>
      </c>
      <c r="I374" s="233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2" t="s">
        <v>159</v>
      </c>
      <c r="AU374" s="242" t="s">
        <v>86</v>
      </c>
      <c r="AV374" s="13" t="s">
        <v>86</v>
      </c>
      <c r="AW374" s="13" t="s">
        <v>30</v>
      </c>
      <c r="AX374" s="13" t="s">
        <v>76</v>
      </c>
      <c r="AY374" s="242" t="s">
        <v>150</v>
      </c>
    </row>
    <row r="375" s="13" customFormat="1">
      <c r="A375" s="13"/>
      <c r="B375" s="232"/>
      <c r="C375" s="233"/>
      <c r="D375" s="234" t="s">
        <v>159</v>
      </c>
      <c r="E375" s="235" t="s">
        <v>1</v>
      </c>
      <c r="F375" s="236" t="s">
        <v>607</v>
      </c>
      <c r="G375" s="233"/>
      <c r="H375" s="237">
        <v>-2.0699999999999998</v>
      </c>
      <c r="I375" s="233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2" t="s">
        <v>159</v>
      </c>
      <c r="AU375" s="242" t="s">
        <v>86</v>
      </c>
      <c r="AV375" s="13" t="s">
        <v>86</v>
      </c>
      <c r="AW375" s="13" t="s">
        <v>30</v>
      </c>
      <c r="AX375" s="13" t="s">
        <v>76</v>
      </c>
      <c r="AY375" s="242" t="s">
        <v>150</v>
      </c>
    </row>
    <row r="376" s="14" customFormat="1">
      <c r="A376" s="14"/>
      <c r="B376" s="243"/>
      <c r="C376" s="244"/>
      <c r="D376" s="234" t="s">
        <v>159</v>
      </c>
      <c r="E376" s="245" t="s">
        <v>1</v>
      </c>
      <c r="F376" s="246" t="s">
        <v>185</v>
      </c>
      <c r="G376" s="244"/>
      <c r="H376" s="247">
        <v>24.390000000000001</v>
      </c>
      <c r="I376" s="244"/>
      <c r="J376" s="244"/>
      <c r="K376" s="244"/>
      <c r="L376" s="248"/>
      <c r="M376" s="249"/>
      <c r="N376" s="250"/>
      <c r="O376" s="250"/>
      <c r="P376" s="250"/>
      <c r="Q376" s="250"/>
      <c r="R376" s="250"/>
      <c r="S376" s="250"/>
      <c r="T376" s="25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2" t="s">
        <v>159</v>
      </c>
      <c r="AU376" s="252" t="s">
        <v>86</v>
      </c>
      <c r="AV376" s="14" t="s">
        <v>157</v>
      </c>
      <c r="AW376" s="14" t="s">
        <v>30</v>
      </c>
      <c r="AX376" s="14" t="s">
        <v>84</v>
      </c>
      <c r="AY376" s="252" t="s">
        <v>150</v>
      </c>
    </row>
    <row r="377" s="2" customFormat="1" ht="24.15" customHeight="1">
      <c r="A377" s="35"/>
      <c r="B377" s="36"/>
      <c r="C377" s="220" t="s">
        <v>608</v>
      </c>
      <c r="D377" s="220" t="s">
        <v>152</v>
      </c>
      <c r="E377" s="221" t="s">
        <v>609</v>
      </c>
      <c r="F377" s="222" t="s">
        <v>610</v>
      </c>
      <c r="G377" s="223" t="s">
        <v>163</v>
      </c>
      <c r="H377" s="224">
        <v>2.1600000000000001</v>
      </c>
      <c r="I377" s="225">
        <v>173</v>
      </c>
      <c r="J377" s="225">
        <f>ROUND(I377*H377,2)</f>
        <v>373.68000000000001</v>
      </c>
      <c r="K377" s="222" t="s">
        <v>156</v>
      </c>
      <c r="L377" s="38"/>
      <c r="M377" s="226" t="s">
        <v>1</v>
      </c>
      <c r="N377" s="227" t="s">
        <v>41</v>
      </c>
      <c r="O377" s="228">
        <v>0.34999999999999998</v>
      </c>
      <c r="P377" s="228">
        <f>O377*H377</f>
        <v>0.75600000000000001</v>
      </c>
      <c r="Q377" s="228">
        <v>0</v>
      </c>
      <c r="R377" s="228">
        <f>Q377*H377</f>
        <v>0</v>
      </c>
      <c r="S377" s="228">
        <v>0</v>
      </c>
      <c r="T377" s="229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30" t="s">
        <v>253</v>
      </c>
      <c r="AT377" s="230" t="s">
        <v>152</v>
      </c>
      <c r="AU377" s="230" t="s">
        <v>86</v>
      </c>
      <c r="AY377" s="18" t="s">
        <v>150</v>
      </c>
      <c r="BE377" s="231">
        <f>IF(N377="základní",J377,0)</f>
        <v>373.68000000000001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84</v>
      </c>
      <c r="BK377" s="231">
        <f>ROUND(I377*H377,2)</f>
        <v>373.68000000000001</v>
      </c>
      <c r="BL377" s="18" t="s">
        <v>253</v>
      </c>
      <c r="BM377" s="230" t="s">
        <v>611</v>
      </c>
    </row>
    <row r="378" s="13" customFormat="1">
      <c r="A378" s="13"/>
      <c r="B378" s="232"/>
      <c r="C378" s="233"/>
      <c r="D378" s="234" t="s">
        <v>159</v>
      </c>
      <c r="E378" s="235" t="s">
        <v>1</v>
      </c>
      <c r="F378" s="236" t="s">
        <v>612</v>
      </c>
      <c r="G378" s="233"/>
      <c r="H378" s="237">
        <v>2.1600000000000001</v>
      </c>
      <c r="I378" s="233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2" t="s">
        <v>159</v>
      </c>
      <c r="AU378" s="242" t="s">
        <v>86</v>
      </c>
      <c r="AV378" s="13" t="s">
        <v>86</v>
      </c>
      <c r="AW378" s="13" t="s">
        <v>30</v>
      </c>
      <c r="AX378" s="13" t="s">
        <v>84</v>
      </c>
      <c r="AY378" s="242" t="s">
        <v>150</v>
      </c>
    </row>
    <row r="379" s="2" customFormat="1" ht="37.8" customHeight="1">
      <c r="A379" s="35"/>
      <c r="B379" s="36"/>
      <c r="C379" s="262" t="s">
        <v>613</v>
      </c>
      <c r="D379" s="262" t="s">
        <v>379</v>
      </c>
      <c r="E379" s="263" t="s">
        <v>614</v>
      </c>
      <c r="F379" s="264" t="s">
        <v>615</v>
      </c>
      <c r="G379" s="265" t="s">
        <v>163</v>
      </c>
      <c r="H379" s="266">
        <v>2.2679999999999998</v>
      </c>
      <c r="I379" s="267">
        <v>9840</v>
      </c>
      <c r="J379" s="267">
        <f>ROUND(I379*H379,2)</f>
        <v>22317.119999999999</v>
      </c>
      <c r="K379" s="264" t="s">
        <v>1</v>
      </c>
      <c r="L379" s="268"/>
      <c r="M379" s="269" t="s">
        <v>1</v>
      </c>
      <c r="N379" s="270" t="s">
        <v>41</v>
      </c>
      <c r="O379" s="228">
        <v>0</v>
      </c>
      <c r="P379" s="228">
        <f>O379*H379</f>
        <v>0</v>
      </c>
      <c r="Q379" s="228">
        <v>0.014999999999999999</v>
      </c>
      <c r="R379" s="228">
        <f>Q379*H379</f>
        <v>0.034019999999999995</v>
      </c>
      <c r="S379" s="228">
        <v>0</v>
      </c>
      <c r="T379" s="229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30" t="s">
        <v>333</v>
      </c>
      <c r="AT379" s="230" t="s">
        <v>379</v>
      </c>
      <c r="AU379" s="230" t="s">
        <v>86</v>
      </c>
      <c r="AY379" s="18" t="s">
        <v>150</v>
      </c>
      <c r="BE379" s="231">
        <f>IF(N379="základní",J379,0)</f>
        <v>22317.119999999999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84</v>
      </c>
      <c r="BK379" s="231">
        <f>ROUND(I379*H379,2)</f>
        <v>22317.119999999999</v>
      </c>
      <c r="BL379" s="18" t="s">
        <v>253</v>
      </c>
      <c r="BM379" s="230" t="s">
        <v>616</v>
      </c>
    </row>
    <row r="380" s="13" customFormat="1">
      <c r="A380" s="13"/>
      <c r="B380" s="232"/>
      <c r="C380" s="233"/>
      <c r="D380" s="234" t="s">
        <v>159</v>
      </c>
      <c r="E380" s="235" t="s">
        <v>1</v>
      </c>
      <c r="F380" s="236" t="s">
        <v>617</v>
      </c>
      <c r="G380" s="233"/>
      <c r="H380" s="237">
        <v>2.1600000000000001</v>
      </c>
      <c r="I380" s="233"/>
      <c r="J380" s="233"/>
      <c r="K380" s="233"/>
      <c r="L380" s="238"/>
      <c r="M380" s="239"/>
      <c r="N380" s="240"/>
      <c r="O380" s="240"/>
      <c r="P380" s="240"/>
      <c r="Q380" s="240"/>
      <c r="R380" s="240"/>
      <c r="S380" s="240"/>
      <c r="T380" s="24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2" t="s">
        <v>159</v>
      </c>
      <c r="AU380" s="242" t="s">
        <v>86</v>
      </c>
      <c r="AV380" s="13" t="s">
        <v>86</v>
      </c>
      <c r="AW380" s="13" t="s">
        <v>30</v>
      </c>
      <c r="AX380" s="13" t="s">
        <v>84</v>
      </c>
      <c r="AY380" s="242" t="s">
        <v>150</v>
      </c>
    </row>
    <row r="381" s="13" customFormat="1">
      <c r="A381" s="13"/>
      <c r="B381" s="232"/>
      <c r="C381" s="233"/>
      <c r="D381" s="234" t="s">
        <v>159</v>
      </c>
      <c r="E381" s="233"/>
      <c r="F381" s="236" t="s">
        <v>618</v>
      </c>
      <c r="G381" s="233"/>
      <c r="H381" s="237">
        <v>2.2679999999999998</v>
      </c>
      <c r="I381" s="233"/>
      <c r="J381" s="233"/>
      <c r="K381" s="233"/>
      <c r="L381" s="238"/>
      <c r="M381" s="239"/>
      <c r="N381" s="240"/>
      <c r="O381" s="240"/>
      <c r="P381" s="240"/>
      <c r="Q381" s="240"/>
      <c r="R381" s="240"/>
      <c r="S381" s="240"/>
      <c r="T381" s="24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2" t="s">
        <v>159</v>
      </c>
      <c r="AU381" s="242" t="s">
        <v>86</v>
      </c>
      <c r="AV381" s="13" t="s">
        <v>86</v>
      </c>
      <c r="AW381" s="13" t="s">
        <v>4</v>
      </c>
      <c r="AX381" s="13" t="s">
        <v>84</v>
      </c>
      <c r="AY381" s="242" t="s">
        <v>150</v>
      </c>
    </row>
    <row r="382" s="2" customFormat="1" ht="24.15" customHeight="1">
      <c r="A382" s="35"/>
      <c r="B382" s="36"/>
      <c r="C382" s="220" t="s">
        <v>619</v>
      </c>
      <c r="D382" s="220" t="s">
        <v>152</v>
      </c>
      <c r="E382" s="221" t="s">
        <v>609</v>
      </c>
      <c r="F382" s="222" t="s">
        <v>610</v>
      </c>
      <c r="G382" s="223" t="s">
        <v>163</v>
      </c>
      <c r="H382" s="224">
        <v>29.812000000000001</v>
      </c>
      <c r="I382" s="225">
        <v>173</v>
      </c>
      <c r="J382" s="225">
        <f>ROUND(I382*H382,2)</f>
        <v>5157.4799999999996</v>
      </c>
      <c r="K382" s="222" t="s">
        <v>156</v>
      </c>
      <c r="L382" s="38"/>
      <c r="M382" s="226" t="s">
        <v>1</v>
      </c>
      <c r="N382" s="227" t="s">
        <v>41</v>
      </c>
      <c r="O382" s="228">
        <v>0.34999999999999998</v>
      </c>
      <c r="P382" s="228">
        <f>O382*H382</f>
        <v>10.434200000000001</v>
      </c>
      <c r="Q382" s="228">
        <v>0</v>
      </c>
      <c r="R382" s="228">
        <f>Q382*H382</f>
        <v>0</v>
      </c>
      <c r="S382" s="228">
        <v>0</v>
      </c>
      <c r="T382" s="229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30" t="s">
        <v>253</v>
      </c>
      <c r="AT382" s="230" t="s">
        <v>152</v>
      </c>
      <c r="AU382" s="230" t="s">
        <v>86</v>
      </c>
      <c r="AY382" s="18" t="s">
        <v>150</v>
      </c>
      <c r="BE382" s="231">
        <f>IF(N382="základní",J382,0)</f>
        <v>5157.4799999999996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84</v>
      </c>
      <c r="BK382" s="231">
        <f>ROUND(I382*H382,2)</f>
        <v>5157.4799999999996</v>
      </c>
      <c r="BL382" s="18" t="s">
        <v>253</v>
      </c>
      <c r="BM382" s="230" t="s">
        <v>620</v>
      </c>
    </row>
    <row r="383" s="13" customFormat="1">
      <c r="A383" s="13"/>
      <c r="B383" s="232"/>
      <c r="C383" s="233"/>
      <c r="D383" s="234" t="s">
        <v>159</v>
      </c>
      <c r="E383" s="235" t="s">
        <v>1</v>
      </c>
      <c r="F383" s="236" t="s">
        <v>595</v>
      </c>
      <c r="G383" s="233"/>
      <c r="H383" s="237">
        <v>1.3200000000000001</v>
      </c>
      <c r="I383" s="233"/>
      <c r="J383" s="233"/>
      <c r="K383" s="233"/>
      <c r="L383" s="238"/>
      <c r="M383" s="239"/>
      <c r="N383" s="240"/>
      <c r="O383" s="240"/>
      <c r="P383" s="240"/>
      <c r="Q383" s="240"/>
      <c r="R383" s="240"/>
      <c r="S383" s="240"/>
      <c r="T383" s="24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2" t="s">
        <v>159</v>
      </c>
      <c r="AU383" s="242" t="s">
        <v>86</v>
      </c>
      <c r="AV383" s="13" t="s">
        <v>86</v>
      </c>
      <c r="AW383" s="13" t="s">
        <v>30</v>
      </c>
      <c r="AX383" s="13" t="s">
        <v>76</v>
      </c>
      <c r="AY383" s="242" t="s">
        <v>150</v>
      </c>
    </row>
    <row r="384" s="13" customFormat="1">
      <c r="A384" s="13"/>
      <c r="B384" s="232"/>
      <c r="C384" s="233"/>
      <c r="D384" s="234" t="s">
        <v>159</v>
      </c>
      <c r="E384" s="235" t="s">
        <v>1</v>
      </c>
      <c r="F384" s="236" t="s">
        <v>600</v>
      </c>
      <c r="G384" s="233"/>
      <c r="H384" s="237">
        <v>23.712</v>
      </c>
      <c r="I384" s="233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2" t="s">
        <v>159</v>
      </c>
      <c r="AU384" s="242" t="s">
        <v>86</v>
      </c>
      <c r="AV384" s="13" t="s">
        <v>86</v>
      </c>
      <c r="AW384" s="13" t="s">
        <v>30</v>
      </c>
      <c r="AX384" s="13" t="s">
        <v>76</v>
      </c>
      <c r="AY384" s="242" t="s">
        <v>150</v>
      </c>
    </row>
    <row r="385" s="13" customFormat="1">
      <c r="A385" s="13"/>
      <c r="B385" s="232"/>
      <c r="C385" s="233"/>
      <c r="D385" s="234" t="s">
        <v>159</v>
      </c>
      <c r="E385" s="235" t="s">
        <v>1</v>
      </c>
      <c r="F385" s="236" t="s">
        <v>601</v>
      </c>
      <c r="G385" s="233"/>
      <c r="H385" s="237">
        <v>6.0890000000000004</v>
      </c>
      <c r="I385" s="233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159</v>
      </c>
      <c r="AU385" s="242" t="s">
        <v>86</v>
      </c>
      <c r="AV385" s="13" t="s">
        <v>86</v>
      </c>
      <c r="AW385" s="13" t="s">
        <v>30</v>
      </c>
      <c r="AX385" s="13" t="s">
        <v>76</v>
      </c>
      <c r="AY385" s="242" t="s">
        <v>150</v>
      </c>
    </row>
    <row r="386" s="13" customFormat="1">
      <c r="A386" s="13"/>
      <c r="B386" s="232"/>
      <c r="C386" s="233"/>
      <c r="D386" s="234" t="s">
        <v>159</v>
      </c>
      <c r="E386" s="235" t="s">
        <v>1</v>
      </c>
      <c r="F386" s="236" t="s">
        <v>621</v>
      </c>
      <c r="G386" s="233"/>
      <c r="H386" s="237">
        <v>-2.1600000000000001</v>
      </c>
      <c r="I386" s="233"/>
      <c r="J386" s="233"/>
      <c r="K386" s="233"/>
      <c r="L386" s="238"/>
      <c r="M386" s="239"/>
      <c r="N386" s="240"/>
      <c r="O386" s="240"/>
      <c r="P386" s="240"/>
      <c r="Q386" s="240"/>
      <c r="R386" s="240"/>
      <c r="S386" s="240"/>
      <c r="T386" s="24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2" t="s">
        <v>159</v>
      </c>
      <c r="AU386" s="242" t="s">
        <v>86</v>
      </c>
      <c r="AV386" s="13" t="s">
        <v>86</v>
      </c>
      <c r="AW386" s="13" t="s">
        <v>30</v>
      </c>
      <c r="AX386" s="13" t="s">
        <v>76</v>
      </c>
      <c r="AY386" s="242" t="s">
        <v>150</v>
      </c>
    </row>
    <row r="387" s="16" customFormat="1">
      <c r="A387" s="16"/>
      <c r="B387" s="271"/>
      <c r="C387" s="272"/>
      <c r="D387" s="234" t="s">
        <v>159</v>
      </c>
      <c r="E387" s="273" t="s">
        <v>1</v>
      </c>
      <c r="F387" s="274" t="s">
        <v>457</v>
      </c>
      <c r="G387" s="272"/>
      <c r="H387" s="275">
        <v>28.961000000000002</v>
      </c>
      <c r="I387" s="272"/>
      <c r="J387" s="272"/>
      <c r="K387" s="272"/>
      <c r="L387" s="276"/>
      <c r="M387" s="277"/>
      <c r="N387" s="278"/>
      <c r="O387" s="278"/>
      <c r="P387" s="278"/>
      <c r="Q387" s="278"/>
      <c r="R387" s="278"/>
      <c r="S387" s="278"/>
      <c r="T387" s="279"/>
      <c r="U387" s="16"/>
      <c r="V387" s="16"/>
      <c r="W387" s="16"/>
      <c r="X387" s="16"/>
      <c r="Y387" s="16"/>
      <c r="Z387" s="16"/>
      <c r="AA387" s="16"/>
      <c r="AB387" s="16"/>
      <c r="AC387" s="16"/>
      <c r="AD387" s="16"/>
      <c r="AE387" s="16"/>
      <c r="AT387" s="280" t="s">
        <v>159</v>
      </c>
      <c r="AU387" s="280" t="s">
        <v>86</v>
      </c>
      <c r="AV387" s="16" t="s">
        <v>166</v>
      </c>
      <c r="AW387" s="16" t="s">
        <v>30</v>
      </c>
      <c r="AX387" s="16" t="s">
        <v>76</v>
      </c>
      <c r="AY387" s="280" t="s">
        <v>150</v>
      </c>
    </row>
    <row r="388" s="13" customFormat="1">
      <c r="A388" s="13"/>
      <c r="B388" s="232"/>
      <c r="C388" s="233"/>
      <c r="D388" s="234" t="s">
        <v>159</v>
      </c>
      <c r="E388" s="235" t="s">
        <v>1</v>
      </c>
      <c r="F388" s="236" t="s">
        <v>622</v>
      </c>
      <c r="G388" s="233"/>
      <c r="H388" s="237">
        <v>0.51300000000000001</v>
      </c>
      <c r="I388" s="233"/>
      <c r="J388" s="233"/>
      <c r="K388" s="233"/>
      <c r="L388" s="238"/>
      <c r="M388" s="239"/>
      <c r="N388" s="240"/>
      <c r="O388" s="240"/>
      <c r="P388" s="240"/>
      <c r="Q388" s="240"/>
      <c r="R388" s="240"/>
      <c r="S388" s="240"/>
      <c r="T388" s="24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2" t="s">
        <v>159</v>
      </c>
      <c r="AU388" s="242" t="s">
        <v>86</v>
      </c>
      <c r="AV388" s="13" t="s">
        <v>86</v>
      </c>
      <c r="AW388" s="13" t="s">
        <v>30</v>
      </c>
      <c r="AX388" s="13" t="s">
        <v>76</v>
      </c>
      <c r="AY388" s="242" t="s">
        <v>150</v>
      </c>
    </row>
    <row r="389" s="13" customFormat="1">
      <c r="A389" s="13"/>
      <c r="B389" s="232"/>
      <c r="C389" s="233"/>
      <c r="D389" s="234" t="s">
        <v>159</v>
      </c>
      <c r="E389" s="235" t="s">
        <v>1</v>
      </c>
      <c r="F389" s="236" t="s">
        <v>623</v>
      </c>
      <c r="G389" s="233"/>
      <c r="H389" s="237">
        <v>0.33800000000000002</v>
      </c>
      <c r="I389" s="233"/>
      <c r="J389" s="233"/>
      <c r="K389" s="233"/>
      <c r="L389" s="238"/>
      <c r="M389" s="239"/>
      <c r="N389" s="240"/>
      <c r="O389" s="240"/>
      <c r="P389" s="240"/>
      <c r="Q389" s="240"/>
      <c r="R389" s="240"/>
      <c r="S389" s="240"/>
      <c r="T389" s="24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2" t="s">
        <v>159</v>
      </c>
      <c r="AU389" s="242" t="s">
        <v>86</v>
      </c>
      <c r="AV389" s="13" t="s">
        <v>86</v>
      </c>
      <c r="AW389" s="13" t="s">
        <v>30</v>
      </c>
      <c r="AX389" s="13" t="s">
        <v>76</v>
      </c>
      <c r="AY389" s="242" t="s">
        <v>150</v>
      </c>
    </row>
    <row r="390" s="16" customFormat="1">
      <c r="A390" s="16"/>
      <c r="B390" s="271"/>
      <c r="C390" s="272"/>
      <c r="D390" s="234" t="s">
        <v>159</v>
      </c>
      <c r="E390" s="273" t="s">
        <v>1</v>
      </c>
      <c r="F390" s="274" t="s">
        <v>457</v>
      </c>
      <c r="G390" s="272"/>
      <c r="H390" s="275">
        <v>0.85099999999999998</v>
      </c>
      <c r="I390" s="272"/>
      <c r="J390" s="272"/>
      <c r="K390" s="272"/>
      <c r="L390" s="276"/>
      <c r="M390" s="277"/>
      <c r="N390" s="278"/>
      <c r="O390" s="278"/>
      <c r="P390" s="278"/>
      <c r="Q390" s="278"/>
      <c r="R390" s="278"/>
      <c r="S390" s="278"/>
      <c r="T390" s="279"/>
      <c r="U390" s="16"/>
      <c r="V390" s="16"/>
      <c r="W390" s="16"/>
      <c r="X390" s="16"/>
      <c r="Y390" s="16"/>
      <c r="Z390" s="16"/>
      <c r="AA390" s="16"/>
      <c r="AB390" s="16"/>
      <c r="AC390" s="16"/>
      <c r="AD390" s="16"/>
      <c r="AE390" s="16"/>
      <c r="AT390" s="280" t="s">
        <v>159</v>
      </c>
      <c r="AU390" s="280" t="s">
        <v>86</v>
      </c>
      <c r="AV390" s="16" t="s">
        <v>166</v>
      </c>
      <c r="AW390" s="16" t="s">
        <v>30</v>
      </c>
      <c r="AX390" s="16" t="s">
        <v>76</v>
      </c>
      <c r="AY390" s="280" t="s">
        <v>150</v>
      </c>
    </row>
    <row r="391" s="14" customFormat="1">
      <c r="A391" s="14"/>
      <c r="B391" s="243"/>
      <c r="C391" s="244"/>
      <c r="D391" s="234" t="s">
        <v>159</v>
      </c>
      <c r="E391" s="245" t="s">
        <v>1</v>
      </c>
      <c r="F391" s="246" t="s">
        <v>185</v>
      </c>
      <c r="G391" s="244"/>
      <c r="H391" s="247">
        <v>29.812000000000005</v>
      </c>
      <c r="I391" s="244"/>
      <c r="J391" s="244"/>
      <c r="K391" s="244"/>
      <c r="L391" s="248"/>
      <c r="M391" s="249"/>
      <c r="N391" s="250"/>
      <c r="O391" s="250"/>
      <c r="P391" s="250"/>
      <c r="Q391" s="250"/>
      <c r="R391" s="250"/>
      <c r="S391" s="250"/>
      <c r="T391" s="251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2" t="s">
        <v>159</v>
      </c>
      <c r="AU391" s="252" t="s">
        <v>86</v>
      </c>
      <c r="AV391" s="14" t="s">
        <v>157</v>
      </c>
      <c r="AW391" s="14" t="s">
        <v>30</v>
      </c>
      <c r="AX391" s="14" t="s">
        <v>84</v>
      </c>
      <c r="AY391" s="252" t="s">
        <v>150</v>
      </c>
    </row>
    <row r="392" s="2" customFormat="1" ht="37.8" customHeight="1">
      <c r="A392" s="35"/>
      <c r="B392" s="36"/>
      <c r="C392" s="262" t="s">
        <v>624</v>
      </c>
      <c r="D392" s="262" t="s">
        <v>379</v>
      </c>
      <c r="E392" s="263" t="s">
        <v>625</v>
      </c>
      <c r="F392" s="264" t="s">
        <v>626</v>
      </c>
      <c r="G392" s="265" t="s">
        <v>163</v>
      </c>
      <c r="H392" s="266">
        <v>4.524</v>
      </c>
      <c r="I392" s="267">
        <v>2010</v>
      </c>
      <c r="J392" s="267">
        <f>ROUND(I392*H392,2)</f>
        <v>9093.2399999999998</v>
      </c>
      <c r="K392" s="264" t="s">
        <v>1</v>
      </c>
      <c r="L392" s="268"/>
      <c r="M392" s="269" t="s">
        <v>1</v>
      </c>
      <c r="N392" s="270" t="s">
        <v>41</v>
      </c>
      <c r="O392" s="228">
        <v>0</v>
      </c>
      <c r="P392" s="228">
        <f>O392*H392</f>
        <v>0</v>
      </c>
      <c r="Q392" s="228">
        <v>0.032000000000000001</v>
      </c>
      <c r="R392" s="228">
        <f>Q392*H392</f>
        <v>0.14476800000000001</v>
      </c>
      <c r="S392" s="228">
        <v>0</v>
      </c>
      <c r="T392" s="229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30" t="s">
        <v>333</v>
      </c>
      <c r="AT392" s="230" t="s">
        <v>379</v>
      </c>
      <c r="AU392" s="230" t="s">
        <v>86</v>
      </c>
      <c r="AY392" s="18" t="s">
        <v>150</v>
      </c>
      <c r="BE392" s="231">
        <f>IF(N392="základní",J392,0)</f>
        <v>9093.2399999999998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84</v>
      </c>
      <c r="BK392" s="231">
        <f>ROUND(I392*H392,2)</f>
        <v>9093.2399999999998</v>
      </c>
      <c r="BL392" s="18" t="s">
        <v>253</v>
      </c>
      <c r="BM392" s="230" t="s">
        <v>627</v>
      </c>
    </row>
    <row r="393" s="13" customFormat="1">
      <c r="A393" s="13"/>
      <c r="B393" s="232"/>
      <c r="C393" s="233"/>
      <c r="D393" s="234" t="s">
        <v>159</v>
      </c>
      <c r="E393" s="235" t="s">
        <v>1</v>
      </c>
      <c r="F393" s="236" t="s">
        <v>628</v>
      </c>
      <c r="G393" s="233"/>
      <c r="H393" s="237">
        <v>3.4580000000000002</v>
      </c>
      <c r="I393" s="233"/>
      <c r="J393" s="233"/>
      <c r="K393" s="233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159</v>
      </c>
      <c r="AU393" s="242" t="s">
        <v>86</v>
      </c>
      <c r="AV393" s="13" t="s">
        <v>86</v>
      </c>
      <c r="AW393" s="13" t="s">
        <v>30</v>
      </c>
      <c r="AX393" s="13" t="s">
        <v>76</v>
      </c>
      <c r="AY393" s="242" t="s">
        <v>150</v>
      </c>
    </row>
    <row r="394" s="16" customFormat="1">
      <c r="A394" s="16"/>
      <c r="B394" s="271"/>
      <c r="C394" s="272"/>
      <c r="D394" s="234" t="s">
        <v>159</v>
      </c>
      <c r="E394" s="273" t="s">
        <v>1</v>
      </c>
      <c r="F394" s="274" t="s">
        <v>457</v>
      </c>
      <c r="G394" s="272"/>
      <c r="H394" s="275">
        <v>3.4580000000000002</v>
      </c>
      <c r="I394" s="272"/>
      <c r="J394" s="272"/>
      <c r="K394" s="272"/>
      <c r="L394" s="276"/>
      <c r="M394" s="277"/>
      <c r="N394" s="278"/>
      <c r="O394" s="278"/>
      <c r="P394" s="278"/>
      <c r="Q394" s="278"/>
      <c r="R394" s="278"/>
      <c r="S394" s="278"/>
      <c r="T394" s="279"/>
      <c r="U394" s="16"/>
      <c r="V394" s="16"/>
      <c r="W394" s="16"/>
      <c r="X394" s="16"/>
      <c r="Y394" s="16"/>
      <c r="Z394" s="16"/>
      <c r="AA394" s="16"/>
      <c r="AB394" s="16"/>
      <c r="AC394" s="16"/>
      <c r="AD394" s="16"/>
      <c r="AE394" s="16"/>
      <c r="AT394" s="280" t="s">
        <v>159</v>
      </c>
      <c r="AU394" s="280" t="s">
        <v>86</v>
      </c>
      <c r="AV394" s="16" t="s">
        <v>166</v>
      </c>
      <c r="AW394" s="16" t="s">
        <v>30</v>
      </c>
      <c r="AX394" s="16" t="s">
        <v>76</v>
      </c>
      <c r="AY394" s="280" t="s">
        <v>150</v>
      </c>
    </row>
    <row r="395" s="13" customFormat="1">
      <c r="A395" s="13"/>
      <c r="B395" s="232"/>
      <c r="C395" s="233"/>
      <c r="D395" s="234" t="s">
        <v>159</v>
      </c>
      <c r="E395" s="235" t="s">
        <v>1</v>
      </c>
      <c r="F395" s="236" t="s">
        <v>622</v>
      </c>
      <c r="G395" s="233"/>
      <c r="H395" s="237">
        <v>0.51300000000000001</v>
      </c>
      <c r="I395" s="233"/>
      <c r="J395" s="233"/>
      <c r="K395" s="233"/>
      <c r="L395" s="238"/>
      <c r="M395" s="239"/>
      <c r="N395" s="240"/>
      <c r="O395" s="240"/>
      <c r="P395" s="240"/>
      <c r="Q395" s="240"/>
      <c r="R395" s="240"/>
      <c r="S395" s="240"/>
      <c r="T395" s="24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2" t="s">
        <v>159</v>
      </c>
      <c r="AU395" s="242" t="s">
        <v>86</v>
      </c>
      <c r="AV395" s="13" t="s">
        <v>86</v>
      </c>
      <c r="AW395" s="13" t="s">
        <v>30</v>
      </c>
      <c r="AX395" s="13" t="s">
        <v>76</v>
      </c>
      <c r="AY395" s="242" t="s">
        <v>150</v>
      </c>
    </row>
    <row r="396" s="13" customFormat="1">
      <c r="A396" s="13"/>
      <c r="B396" s="232"/>
      <c r="C396" s="233"/>
      <c r="D396" s="234" t="s">
        <v>159</v>
      </c>
      <c r="E396" s="235" t="s">
        <v>1</v>
      </c>
      <c r="F396" s="236" t="s">
        <v>623</v>
      </c>
      <c r="G396" s="233"/>
      <c r="H396" s="237">
        <v>0.33800000000000002</v>
      </c>
      <c r="I396" s="233"/>
      <c r="J396" s="233"/>
      <c r="K396" s="233"/>
      <c r="L396" s="238"/>
      <c r="M396" s="239"/>
      <c r="N396" s="240"/>
      <c r="O396" s="240"/>
      <c r="P396" s="240"/>
      <c r="Q396" s="240"/>
      <c r="R396" s="240"/>
      <c r="S396" s="240"/>
      <c r="T396" s="24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2" t="s">
        <v>159</v>
      </c>
      <c r="AU396" s="242" t="s">
        <v>86</v>
      </c>
      <c r="AV396" s="13" t="s">
        <v>86</v>
      </c>
      <c r="AW396" s="13" t="s">
        <v>30</v>
      </c>
      <c r="AX396" s="13" t="s">
        <v>76</v>
      </c>
      <c r="AY396" s="242" t="s">
        <v>150</v>
      </c>
    </row>
    <row r="397" s="16" customFormat="1">
      <c r="A397" s="16"/>
      <c r="B397" s="271"/>
      <c r="C397" s="272"/>
      <c r="D397" s="234" t="s">
        <v>159</v>
      </c>
      <c r="E397" s="273" t="s">
        <v>1</v>
      </c>
      <c r="F397" s="274" t="s">
        <v>457</v>
      </c>
      <c r="G397" s="272"/>
      <c r="H397" s="275">
        <v>0.85099999999999998</v>
      </c>
      <c r="I397" s="272"/>
      <c r="J397" s="272"/>
      <c r="K397" s="272"/>
      <c r="L397" s="276"/>
      <c r="M397" s="277"/>
      <c r="N397" s="278"/>
      <c r="O397" s="278"/>
      <c r="P397" s="278"/>
      <c r="Q397" s="278"/>
      <c r="R397" s="278"/>
      <c r="S397" s="278"/>
      <c r="T397" s="279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T397" s="280" t="s">
        <v>159</v>
      </c>
      <c r="AU397" s="280" t="s">
        <v>86</v>
      </c>
      <c r="AV397" s="16" t="s">
        <v>166</v>
      </c>
      <c r="AW397" s="16" t="s">
        <v>30</v>
      </c>
      <c r="AX397" s="16" t="s">
        <v>76</v>
      </c>
      <c r="AY397" s="280" t="s">
        <v>150</v>
      </c>
    </row>
    <row r="398" s="14" customFormat="1">
      <c r="A398" s="14"/>
      <c r="B398" s="243"/>
      <c r="C398" s="244"/>
      <c r="D398" s="234" t="s">
        <v>159</v>
      </c>
      <c r="E398" s="245" t="s">
        <v>1</v>
      </c>
      <c r="F398" s="246" t="s">
        <v>185</v>
      </c>
      <c r="G398" s="244"/>
      <c r="H398" s="247">
        <v>4.3090000000000002</v>
      </c>
      <c r="I398" s="244"/>
      <c r="J398" s="244"/>
      <c r="K398" s="244"/>
      <c r="L398" s="248"/>
      <c r="M398" s="249"/>
      <c r="N398" s="250"/>
      <c r="O398" s="250"/>
      <c r="P398" s="250"/>
      <c r="Q398" s="250"/>
      <c r="R398" s="250"/>
      <c r="S398" s="250"/>
      <c r="T398" s="25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2" t="s">
        <v>159</v>
      </c>
      <c r="AU398" s="252" t="s">
        <v>86</v>
      </c>
      <c r="AV398" s="14" t="s">
        <v>157</v>
      </c>
      <c r="AW398" s="14" t="s">
        <v>30</v>
      </c>
      <c r="AX398" s="14" t="s">
        <v>84</v>
      </c>
      <c r="AY398" s="252" t="s">
        <v>150</v>
      </c>
    </row>
    <row r="399" s="13" customFormat="1">
      <c r="A399" s="13"/>
      <c r="B399" s="232"/>
      <c r="C399" s="233"/>
      <c r="D399" s="234" t="s">
        <v>159</v>
      </c>
      <c r="E399" s="233"/>
      <c r="F399" s="236" t="s">
        <v>629</v>
      </c>
      <c r="G399" s="233"/>
      <c r="H399" s="237">
        <v>4.524</v>
      </c>
      <c r="I399" s="233"/>
      <c r="J399" s="233"/>
      <c r="K399" s="233"/>
      <c r="L399" s="238"/>
      <c r="M399" s="239"/>
      <c r="N399" s="240"/>
      <c r="O399" s="240"/>
      <c r="P399" s="240"/>
      <c r="Q399" s="240"/>
      <c r="R399" s="240"/>
      <c r="S399" s="240"/>
      <c r="T399" s="24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2" t="s">
        <v>159</v>
      </c>
      <c r="AU399" s="242" t="s">
        <v>86</v>
      </c>
      <c r="AV399" s="13" t="s">
        <v>86</v>
      </c>
      <c r="AW399" s="13" t="s">
        <v>4</v>
      </c>
      <c r="AX399" s="13" t="s">
        <v>84</v>
      </c>
      <c r="AY399" s="242" t="s">
        <v>150</v>
      </c>
    </row>
    <row r="400" s="2" customFormat="1" ht="24.15" customHeight="1">
      <c r="A400" s="35"/>
      <c r="B400" s="36"/>
      <c r="C400" s="220" t="s">
        <v>630</v>
      </c>
      <c r="D400" s="220" t="s">
        <v>152</v>
      </c>
      <c r="E400" s="221" t="s">
        <v>631</v>
      </c>
      <c r="F400" s="222" t="s">
        <v>632</v>
      </c>
      <c r="G400" s="223" t="s">
        <v>293</v>
      </c>
      <c r="H400" s="224">
        <v>12.195</v>
      </c>
      <c r="I400" s="225">
        <v>282</v>
      </c>
      <c r="J400" s="225">
        <f>ROUND(I400*H400,2)</f>
        <v>3438.9899999999998</v>
      </c>
      <c r="K400" s="222" t="s">
        <v>1</v>
      </c>
      <c r="L400" s="38"/>
      <c r="M400" s="226" t="s">
        <v>1</v>
      </c>
      <c r="N400" s="227" t="s">
        <v>41</v>
      </c>
      <c r="O400" s="228">
        <v>0.23000000000000001</v>
      </c>
      <c r="P400" s="228">
        <f>O400*H400</f>
        <v>2.8048500000000001</v>
      </c>
      <c r="Q400" s="228">
        <v>0</v>
      </c>
      <c r="R400" s="228">
        <f>Q400*H400</f>
        <v>0</v>
      </c>
      <c r="S400" s="228">
        <v>0</v>
      </c>
      <c r="T400" s="229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30" t="s">
        <v>253</v>
      </c>
      <c r="AT400" s="230" t="s">
        <v>152</v>
      </c>
      <c r="AU400" s="230" t="s">
        <v>86</v>
      </c>
      <c r="AY400" s="18" t="s">
        <v>150</v>
      </c>
      <c r="BE400" s="231">
        <f>IF(N400="základní",J400,0)</f>
        <v>3438.9899999999998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8" t="s">
        <v>84</v>
      </c>
      <c r="BK400" s="231">
        <f>ROUND(I400*H400,2)</f>
        <v>3438.9899999999998</v>
      </c>
      <c r="BL400" s="18" t="s">
        <v>253</v>
      </c>
      <c r="BM400" s="230" t="s">
        <v>633</v>
      </c>
    </row>
    <row r="401" s="13" customFormat="1">
      <c r="A401" s="13"/>
      <c r="B401" s="232"/>
      <c r="C401" s="233"/>
      <c r="D401" s="234" t="s">
        <v>159</v>
      </c>
      <c r="E401" s="235" t="s">
        <v>1</v>
      </c>
      <c r="F401" s="236" t="s">
        <v>634</v>
      </c>
      <c r="G401" s="233"/>
      <c r="H401" s="237">
        <v>6.5250000000000004</v>
      </c>
      <c r="I401" s="233"/>
      <c r="J401" s="233"/>
      <c r="K401" s="233"/>
      <c r="L401" s="238"/>
      <c r="M401" s="239"/>
      <c r="N401" s="240"/>
      <c r="O401" s="240"/>
      <c r="P401" s="240"/>
      <c r="Q401" s="240"/>
      <c r="R401" s="240"/>
      <c r="S401" s="240"/>
      <c r="T401" s="24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2" t="s">
        <v>159</v>
      </c>
      <c r="AU401" s="242" t="s">
        <v>86</v>
      </c>
      <c r="AV401" s="13" t="s">
        <v>86</v>
      </c>
      <c r="AW401" s="13" t="s">
        <v>30</v>
      </c>
      <c r="AX401" s="13" t="s">
        <v>76</v>
      </c>
      <c r="AY401" s="242" t="s">
        <v>150</v>
      </c>
    </row>
    <row r="402" s="13" customFormat="1">
      <c r="A402" s="13"/>
      <c r="B402" s="232"/>
      <c r="C402" s="233"/>
      <c r="D402" s="234" t="s">
        <v>159</v>
      </c>
      <c r="E402" s="235" t="s">
        <v>1</v>
      </c>
      <c r="F402" s="236" t="s">
        <v>635</v>
      </c>
      <c r="G402" s="233"/>
      <c r="H402" s="237">
        <v>0.59999999999999998</v>
      </c>
      <c r="I402" s="233"/>
      <c r="J402" s="233"/>
      <c r="K402" s="233"/>
      <c r="L402" s="238"/>
      <c r="M402" s="239"/>
      <c r="N402" s="240"/>
      <c r="O402" s="240"/>
      <c r="P402" s="240"/>
      <c r="Q402" s="240"/>
      <c r="R402" s="240"/>
      <c r="S402" s="240"/>
      <c r="T402" s="24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2" t="s">
        <v>159</v>
      </c>
      <c r="AU402" s="242" t="s">
        <v>86</v>
      </c>
      <c r="AV402" s="13" t="s">
        <v>86</v>
      </c>
      <c r="AW402" s="13" t="s">
        <v>30</v>
      </c>
      <c r="AX402" s="13" t="s">
        <v>76</v>
      </c>
      <c r="AY402" s="242" t="s">
        <v>150</v>
      </c>
    </row>
    <row r="403" s="13" customFormat="1">
      <c r="A403" s="13"/>
      <c r="B403" s="232"/>
      <c r="C403" s="233"/>
      <c r="D403" s="234" t="s">
        <v>159</v>
      </c>
      <c r="E403" s="235" t="s">
        <v>1</v>
      </c>
      <c r="F403" s="236" t="s">
        <v>636</v>
      </c>
      <c r="G403" s="233"/>
      <c r="H403" s="237">
        <v>0.52500000000000002</v>
      </c>
      <c r="I403" s="233"/>
      <c r="J403" s="233"/>
      <c r="K403" s="233"/>
      <c r="L403" s="238"/>
      <c r="M403" s="239"/>
      <c r="N403" s="240"/>
      <c r="O403" s="240"/>
      <c r="P403" s="240"/>
      <c r="Q403" s="240"/>
      <c r="R403" s="240"/>
      <c r="S403" s="240"/>
      <c r="T403" s="24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2" t="s">
        <v>159</v>
      </c>
      <c r="AU403" s="242" t="s">
        <v>86</v>
      </c>
      <c r="AV403" s="13" t="s">
        <v>86</v>
      </c>
      <c r="AW403" s="13" t="s">
        <v>30</v>
      </c>
      <c r="AX403" s="13" t="s">
        <v>76</v>
      </c>
      <c r="AY403" s="242" t="s">
        <v>150</v>
      </c>
    </row>
    <row r="404" s="16" customFormat="1">
      <c r="A404" s="16"/>
      <c r="B404" s="271"/>
      <c r="C404" s="272"/>
      <c r="D404" s="234" t="s">
        <v>159</v>
      </c>
      <c r="E404" s="273" t="s">
        <v>1</v>
      </c>
      <c r="F404" s="274" t="s">
        <v>457</v>
      </c>
      <c r="G404" s="272"/>
      <c r="H404" s="275">
        <v>7.6500000000000004</v>
      </c>
      <c r="I404" s="272"/>
      <c r="J404" s="272"/>
      <c r="K404" s="272"/>
      <c r="L404" s="276"/>
      <c r="M404" s="277"/>
      <c r="N404" s="278"/>
      <c r="O404" s="278"/>
      <c r="P404" s="278"/>
      <c r="Q404" s="278"/>
      <c r="R404" s="278"/>
      <c r="S404" s="278"/>
      <c r="T404" s="279"/>
      <c r="U404" s="16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  <c r="AT404" s="280" t="s">
        <v>159</v>
      </c>
      <c r="AU404" s="280" t="s">
        <v>86</v>
      </c>
      <c r="AV404" s="16" t="s">
        <v>166</v>
      </c>
      <c r="AW404" s="16" t="s">
        <v>30</v>
      </c>
      <c r="AX404" s="16" t="s">
        <v>76</v>
      </c>
      <c r="AY404" s="280" t="s">
        <v>150</v>
      </c>
    </row>
    <row r="405" s="13" customFormat="1">
      <c r="A405" s="13"/>
      <c r="B405" s="232"/>
      <c r="C405" s="233"/>
      <c r="D405" s="234" t="s">
        <v>159</v>
      </c>
      <c r="E405" s="235" t="s">
        <v>1</v>
      </c>
      <c r="F405" s="236" t="s">
        <v>637</v>
      </c>
      <c r="G405" s="233"/>
      <c r="H405" s="237">
        <v>3.4199999999999999</v>
      </c>
      <c r="I405" s="233"/>
      <c r="J405" s="233"/>
      <c r="K405" s="233"/>
      <c r="L405" s="238"/>
      <c r="M405" s="239"/>
      <c r="N405" s="240"/>
      <c r="O405" s="240"/>
      <c r="P405" s="240"/>
      <c r="Q405" s="240"/>
      <c r="R405" s="240"/>
      <c r="S405" s="240"/>
      <c r="T405" s="24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2" t="s">
        <v>159</v>
      </c>
      <c r="AU405" s="242" t="s">
        <v>86</v>
      </c>
      <c r="AV405" s="13" t="s">
        <v>86</v>
      </c>
      <c r="AW405" s="13" t="s">
        <v>30</v>
      </c>
      <c r="AX405" s="13" t="s">
        <v>76</v>
      </c>
      <c r="AY405" s="242" t="s">
        <v>150</v>
      </c>
    </row>
    <row r="406" s="13" customFormat="1">
      <c r="A406" s="13"/>
      <c r="B406" s="232"/>
      <c r="C406" s="233"/>
      <c r="D406" s="234" t="s">
        <v>159</v>
      </c>
      <c r="E406" s="235" t="s">
        <v>1</v>
      </c>
      <c r="F406" s="236" t="s">
        <v>638</v>
      </c>
      <c r="G406" s="233"/>
      <c r="H406" s="237">
        <v>1.125</v>
      </c>
      <c r="I406" s="233"/>
      <c r="J406" s="233"/>
      <c r="K406" s="233"/>
      <c r="L406" s="238"/>
      <c r="M406" s="239"/>
      <c r="N406" s="240"/>
      <c r="O406" s="240"/>
      <c r="P406" s="240"/>
      <c r="Q406" s="240"/>
      <c r="R406" s="240"/>
      <c r="S406" s="240"/>
      <c r="T406" s="24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2" t="s">
        <v>159</v>
      </c>
      <c r="AU406" s="242" t="s">
        <v>86</v>
      </c>
      <c r="AV406" s="13" t="s">
        <v>86</v>
      </c>
      <c r="AW406" s="13" t="s">
        <v>30</v>
      </c>
      <c r="AX406" s="13" t="s">
        <v>76</v>
      </c>
      <c r="AY406" s="242" t="s">
        <v>150</v>
      </c>
    </row>
    <row r="407" s="16" customFormat="1">
      <c r="A407" s="16"/>
      <c r="B407" s="271"/>
      <c r="C407" s="272"/>
      <c r="D407" s="234" t="s">
        <v>159</v>
      </c>
      <c r="E407" s="273" t="s">
        <v>1</v>
      </c>
      <c r="F407" s="274" t="s">
        <v>457</v>
      </c>
      <c r="G407" s="272"/>
      <c r="H407" s="275">
        <v>4.5449999999999999</v>
      </c>
      <c r="I407" s="272"/>
      <c r="J407" s="272"/>
      <c r="K407" s="272"/>
      <c r="L407" s="276"/>
      <c r="M407" s="277"/>
      <c r="N407" s="278"/>
      <c r="O407" s="278"/>
      <c r="P407" s="278"/>
      <c r="Q407" s="278"/>
      <c r="R407" s="278"/>
      <c r="S407" s="278"/>
      <c r="T407" s="279"/>
      <c r="U407" s="16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  <c r="AT407" s="280" t="s">
        <v>159</v>
      </c>
      <c r="AU407" s="280" t="s">
        <v>86</v>
      </c>
      <c r="AV407" s="16" t="s">
        <v>166</v>
      </c>
      <c r="AW407" s="16" t="s">
        <v>30</v>
      </c>
      <c r="AX407" s="16" t="s">
        <v>76</v>
      </c>
      <c r="AY407" s="280" t="s">
        <v>150</v>
      </c>
    </row>
    <row r="408" s="14" customFormat="1">
      <c r="A408" s="14"/>
      <c r="B408" s="243"/>
      <c r="C408" s="244"/>
      <c r="D408" s="234" t="s">
        <v>159</v>
      </c>
      <c r="E408" s="245" t="s">
        <v>1</v>
      </c>
      <c r="F408" s="246" t="s">
        <v>185</v>
      </c>
      <c r="G408" s="244"/>
      <c r="H408" s="247">
        <v>12.195</v>
      </c>
      <c r="I408" s="244"/>
      <c r="J408" s="244"/>
      <c r="K408" s="244"/>
      <c r="L408" s="248"/>
      <c r="M408" s="249"/>
      <c r="N408" s="250"/>
      <c r="O408" s="250"/>
      <c r="P408" s="250"/>
      <c r="Q408" s="250"/>
      <c r="R408" s="250"/>
      <c r="S408" s="250"/>
      <c r="T408" s="251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2" t="s">
        <v>159</v>
      </c>
      <c r="AU408" s="252" t="s">
        <v>86</v>
      </c>
      <c r="AV408" s="14" t="s">
        <v>157</v>
      </c>
      <c r="AW408" s="14" t="s">
        <v>30</v>
      </c>
      <c r="AX408" s="14" t="s">
        <v>84</v>
      </c>
      <c r="AY408" s="252" t="s">
        <v>150</v>
      </c>
    </row>
    <row r="409" s="2" customFormat="1" ht="24.15" customHeight="1">
      <c r="A409" s="35"/>
      <c r="B409" s="36"/>
      <c r="C409" s="220" t="s">
        <v>639</v>
      </c>
      <c r="D409" s="220" t="s">
        <v>152</v>
      </c>
      <c r="E409" s="221" t="s">
        <v>640</v>
      </c>
      <c r="F409" s="222" t="s">
        <v>641</v>
      </c>
      <c r="G409" s="223" t="s">
        <v>163</v>
      </c>
      <c r="H409" s="224">
        <v>26.343</v>
      </c>
      <c r="I409" s="225">
        <v>153</v>
      </c>
      <c r="J409" s="225">
        <f>ROUND(I409*H409,2)</f>
        <v>4030.48</v>
      </c>
      <c r="K409" s="222" t="s">
        <v>156</v>
      </c>
      <c r="L409" s="38"/>
      <c r="M409" s="226" t="s">
        <v>1</v>
      </c>
      <c r="N409" s="227" t="s">
        <v>41</v>
      </c>
      <c r="O409" s="228">
        <v>0.25</v>
      </c>
      <c r="P409" s="228">
        <f>O409*H409</f>
        <v>6.58575</v>
      </c>
      <c r="Q409" s="228">
        <v>0</v>
      </c>
      <c r="R409" s="228">
        <f>Q409*H409</f>
        <v>0</v>
      </c>
      <c r="S409" s="228">
        <v>0.029999999999999999</v>
      </c>
      <c r="T409" s="229">
        <f>S409*H409</f>
        <v>0.79028999999999994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30" t="s">
        <v>253</v>
      </c>
      <c r="AT409" s="230" t="s">
        <v>152</v>
      </c>
      <c r="AU409" s="230" t="s">
        <v>86</v>
      </c>
      <c r="AY409" s="18" t="s">
        <v>150</v>
      </c>
      <c r="BE409" s="231">
        <f>IF(N409="základní",J409,0)</f>
        <v>4030.48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84</v>
      </c>
      <c r="BK409" s="231">
        <f>ROUND(I409*H409,2)</f>
        <v>4030.48</v>
      </c>
      <c r="BL409" s="18" t="s">
        <v>253</v>
      </c>
      <c r="BM409" s="230" t="s">
        <v>642</v>
      </c>
    </row>
    <row r="410" s="13" customFormat="1">
      <c r="A410" s="13"/>
      <c r="B410" s="232"/>
      <c r="C410" s="233"/>
      <c r="D410" s="234" t="s">
        <v>159</v>
      </c>
      <c r="E410" s="235" t="s">
        <v>1</v>
      </c>
      <c r="F410" s="236" t="s">
        <v>643</v>
      </c>
      <c r="G410" s="233"/>
      <c r="H410" s="237">
        <v>28.774999999999999</v>
      </c>
      <c r="I410" s="233"/>
      <c r="J410" s="233"/>
      <c r="K410" s="233"/>
      <c r="L410" s="238"/>
      <c r="M410" s="239"/>
      <c r="N410" s="240"/>
      <c r="O410" s="240"/>
      <c r="P410" s="240"/>
      <c r="Q410" s="240"/>
      <c r="R410" s="240"/>
      <c r="S410" s="240"/>
      <c r="T410" s="24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2" t="s">
        <v>159</v>
      </c>
      <c r="AU410" s="242" t="s">
        <v>86</v>
      </c>
      <c r="AV410" s="13" t="s">
        <v>86</v>
      </c>
      <c r="AW410" s="13" t="s">
        <v>30</v>
      </c>
      <c r="AX410" s="13" t="s">
        <v>76</v>
      </c>
      <c r="AY410" s="242" t="s">
        <v>150</v>
      </c>
    </row>
    <row r="411" s="13" customFormat="1">
      <c r="A411" s="13"/>
      <c r="B411" s="232"/>
      <c r="C411" s="233"/>
      <c r="D411" s="234" t="s">
        <v>159</v>
      </c>
      <c r="E411" s="235" t="s">
        <v>1</v>
      </c>
      <c r="F411" s="236" t="s">
        <v>644</v>
      </c>
      <c r="G411" s="233"/>
      <c r="H411" s="237">
        <v>-2.4319999999999999</v>
      </c>
      <c r="I411" s="233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2" t="s">
        <v>159</v>
      </c>
      <c r="AU411" s="242" t="s">
        <v>86</v>
      </c>
      <c r="AV411" s="13" t="s">
        <v>86</v>
      </c>
      <c r="AW411" s="13" t="s">
        <v>30</v>
      </c>
      <c r="AX411" s="13" t="s">
        <v>76</v>
      </c>
      <c r="AY411" s="242" t="s">
        <v>150</v>
      </c>
    </row>
    <row r="412" s="14" customFormat="1">
      <c r="A412" s="14"/>
      <c r="B412" s="243"/>
      <c r="C412" s="244"/>
      <c r="D412" s="234" t="s">
        <v>159</v>
      </c>
      <c r="E412" s="245" t="s">
        <v>1</v>
      </c>
      <c r="F412" s="246" t="s">
        <v>185</v>
      </c>
      <c r="G412" s="244"/>
      <c r="H412" s="247">
        <v>26.343</v>
      </c>
      <c r="I412" s="244"/>
      <c r="J412" s="244"/>
      <c r="K412" s="244"/>
      <c r="L412" s="248"/>
      <c r="M412" s="249"/>
      <c r="N412" s="250"/>
      <c r="O412" s="250"/>
      <c r="P412" s="250"/>
      <c r="Q412" s="250"/>
      <c r="R412" s="250"/>
      <c r="S412" s="250"/>
      <c r="T412" s="25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2" t="s">
        <v>159</v>
      </c>
      <c r="AU412" s="252" t="s">
        <v>86</v>
      </c>
      <c r="AV412" s="14" t="s">
        <v>157</v>
      </c>
      <c r="AW412" s="14" t="s">
        <v>30</v>
      </c>
      <c r="AX412" s="14" t="s">
        <v>84</v>
      </c>
      <c r="AY412" s="252" t="s">
        <v>150</v>
      </c>
    </row>
    <row r="413" s="2" customFormat="1" ht="16.5" customHeight="1">
      <c r="A413" s="35"/>
      <c r="B413" s="36"/>
      <c r="C413" s="220" t="s">
        <v>645</v>
      </c>
      <c r="D413" s="220" t="s">
        <v>152</v>
      </c>
      <c r="E413" s="221" t="s">
        <v>646</v>
      </c>
      <c r="F413" s="222" t="s">
        <v>647</v>
      </c>
      <c r="G413" s="223" t="s">
        <v>293</v>
      </c>
      <c r="H413" s="224">
        <v>7.585</v>
      </c>
      <c r="I413" s="225">
        <v>69.599999999999994</v>
      </c>
      <c r="J413" s="225">
        <f>ROUND(I413*H413,2)</f>
        <v>527.91999999999996</v>
      </c>
      <c r="K413" s="222" t="s">
        <v>156</v>
      </c>
      <c r="L413" s="38"/>
      <c r="M413" s="226" t="s">
        <v>1</v>
      </c>
      <c r="N413" s="227" t="s">
        <v>41</v>
      </c>
      <c r="O413" s="228">
        <v>0.14000000000000001</v>
      </c>
      <c r="P413" s="228">
        <f>O413*H413</f>
        <v>1.0619000000000001</v>
      </c>
      <c r="Q413" s="228">
        <v>0</v>
      </c>
      <c r="R413" s="228">
        <f>Q413*H413</f>
        <v>0</v>
      </c>
      <c r="S413" s="228">
        <v>0</v>
      </c>
      <c r="T413" s="229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30" t="s">
        <v>253</v>
      </c>
      <c r="AT413" s="230" t="s">
        <v>152</v>
      </c>
      <c r="AU413" s="230" t="s">
        <v>86</v>
      </c>
      <c r="AY413" s="18" t="s">
        <v>150</v>
      </c>
      <c r="BE413" s="231">
        <f>IF(N413="základní",J413,0)</f>
        <v>527.91999999999996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84</v>
      </c>
      <c r="BK413" s="231">
        <f>ROUND(I413*H413,2)</f>
        <v>527.91999999999996</v>
      </c>
      <c r="BL413" s="18" t="s">
        <v>253</v>
      </c>
      <c r="BM413" s="230" t="s">
        <v>648</v>
      </c>
    </row>
    <row r="414" s="13" customFormat="1">
      <c r="A414" s="13"/>
      <c r="B414" s="232"/>
      <c r="C414" s="233"/>
      <c r="D414" s="234" t="s">
        <v>159</v>
      </c>
      <c r="E414" s="235" t="s">
        <v>1</v>
      </c>
      <c r="F414" s="236" t="s">
        <v>649</v>
      </c>
      <c r="G414" s="233"/>
      <c r="H414" s="237">
        <v>7.585</v>
      </c>
      <c r="I414" s="233"/>
      <c r="J414" s="233"/>
      <c r="K414" s="233"/>
      <c r="L414" s="238"/>
      <c r="M414" s="239"/>
      <c r="N414" s="240"/>
      <c r="O414" s="240"/>
      <c r="P414" s="240"/>
      <c r="Q414" s="240"/>
      <c r="R414" s="240"/>
      <c r="S414" s="240"/>
      <c r="T414" s="24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2" t="s">
        <v>159</v>
      </c>
      <c r="AU414" s="242" t="s">
        <v>86</v>
      </c>
      <c r="AV414" s="13" t="s">
        <v>86</v>
      </c>
      <c r="AW414" s="13" t="s">
        <v>30</v>
      </c>
      <c r="AX414" s="13" t="s">
        <v>84</v>
      </c>
      <c r="AY414" s="242" t="s">
        <v>150</v>
      </c>
    </row>
    <row r="415" s="2" customFormat="1" ht="24.15" customHeight="1">
      <c r="A415" s="35"/>
      <c r="B415" s="36"/>
      <c r="C415" s="262" t="s">
        <v>650</v>
      </c>
      <c r="D415" s="262" t="s">
        <v>379</v>
      </c>
      <c r="E415" s="263" t="s">
        <v>651</v>
      </c>
      <c r="F415" s="264" t="s">
        <v>652</v>
      </c>
      <c r="G415" s="265" t="s">
        <v>172</v>
      </c>
      <c r="H415" s="266">
        <v>0.049000000000000002</v>
      </c>
      <c r="I415" s="267">
        <v>48700</v>
      </c>
      <c r="J415" s="267">
        <f>ROUND(I415*H415,2)</f>
        <v>2386.3000000000002</v>
      </c>
      <c r="K415" s="264" t="s">
        <v>1</v>
      </c>
      <c r="L415" s="268"/>
      <c r="M415" s="269" t="s">
        <v>1</v>
      </c>
      <c r="N415" s="270" t="s">
        <v>41</v>
      </c>
      <c r="O415" s="228">
        <v>0</v>
      </c>
      <c r="P415" s="228">
        <f>O415*H415</f>
        <v>0</v>
      </c>
      <c r="Q415" s="228">
        <v>1</v>
      </c>
      <c r="R415" s="228">
        <f>Q415*H415</f>
        <v>0.049000000000000002</v>
      </c>
      <c r="S415" s="228">
        <v>0</v>
      </c>
      <c r="T415" s="229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30" t="s">
        <v>333</v>
      </c>
      <c r="AT415" s="230" t="s">
        <v>379</v>
      </c>
      <c r="AU415" s="230" t="s">
        <v>86</v>
      </c>
      <c r="AY415" s="18" t="s">
        <v>150</v>
      </c>
      <c r="BE415" s="231">
        <f>IF(N415="základní",J415,0)</f>
        <v>2386.3000000000002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84</v>
      </c>
      <c r="BK415" s="231">
        <f>ROUND(I415*H415,2)</f>
        <v>2386.3000000000002</v>
      </c>
      <c r="BL415" s="18" t="s">
        <v>253</v>
      </c>
      <c r="BM415" s="230" t="s">
        <v>653</v>
      </c>
    </row>
    <row r="416" s="13" customFormat="1">
      <c r="A416" s="13"/>
      <c r="B416" s="232"/>
      <c r="C416" s="233"/>
      <c r="D416" s="234" t="s">
        <v>159</v>
      </c>
      <c r="E416" s="235" t="s">
        <v>1</v>
      </c>
      <c r="F416" s="236" t="s">
        <v>654</v>
      </c>
      <c r="G416" s="233"/>
      <c r="H416" s="237">
        <v>0.042999999999999997</v>
      </c>
      <c r="I416" s="233"/>
      <c r="J416" s="233"/>
      <c r="K416" s="233"/>
      <c r="L416" s="238"/>
      <c r="M416" s="239"/>
      <c r="N416" s="240"/>
      <c r="O416" s="240"/>
      <c r="P416" s="240"/>
      <c r="Q416" s="240"/>
      <c r="R416" s="240"/>
      <c r="S416" s="240"/>
      <c r="T416" s="24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2" t="s">
        <v>159</v>
      </c>
      <c r="AU416" s="242" t="s">
        <v>86</v>
      </c>
      <c r="AV416" s="13" t="s">
        <v>86</v>
      </c>
      <c r="AW416" s="13" t="s">
        <v>30</v>
      </c>
      <c r="AX416" s="13" t="s">
        <v>84</v>
      </c>
      <c r="AY416" s="242" t="s">
        <v>150</v>
      </c>
    </row>
    <row r="417" s="13" customFormat="1">
      <c r="A417" s="13"/>
      <c r="B417" s="232"/>
      <c r="C417" s="233"/>
      <c r="D417" s="234" t="s">
        <v>159</v>
      </c>
      <c r="E417" s="233"/>
      <c r="F417" s="236" t="s">
        <v>655</v>
      </c>
      <c r="G417" s="233"/>
      <c r="H417" s="237">
        <v>0.049000000000000002</v>
      </c>
      <c r="I417" s="233"/>
      <c r="J417" s="233"/>
      <c r="K417" s="233"/>
      <c r="L417" s="238"/>
      <c r="M417" s="239"/>
      <c r="N417" s="240"/>
      <c r="O417" s="240"/>
      <c r="P417" s="240"/>
      <c r="Q417" s="240"/>
      <c r="R417" s="240"/>
      <c r="S417" s="240"/>
      <c r="T417" s="24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2" t="s">
        <v>159</v>
      </c>
      <c r="AU417" s="242" t="s">
        <v>86</v>
      </c>
      <c r="AV417" s="13" t="s">
        <v>86</v>
      </c>
      <c r="AW417" s="13" t="s">
        <v>4</v>
      </c>
      <c r="AX417" s="13" t="s">
        <v>84</v>
      </c>
      <c r="AY417" s="242" t="s">
        <v>150</v>
      </c>
    </row>
    <row r="418" s="2" customFormat="1" ht="24.15" customHeight="1">
      <c r="A418" s="35"/>
      <c r="B418" s="36"/>
      <c r="C418" s="220" t="s">
        <v>656</v>
      </c>
      <c r="D418" s="220" t="s">
        <v>152</v>
      </c>
      <c r="E418" s="221" t="s">
        <v>657</v>
      </c>
      <c r="F418" s="222" t="s">
        <v>658</v>
      </c>
      <c r="G418" s="223" t="s">
        <v>659</v>
      </c>
      <c r="H418" s="224">
        <v>140</v>
      </c>
      <c r="I418" s="225">
        <v>54.299999999999997</v>
      </c>
      <c r="J418" s="225">
        <f>ROUND(I418*H418,2)</f>
        <v>7602</v>
      </c>
      <c r="K418" s="222" t="s">
        <v>156</v>
      </c>
      <c r="L418" s="38"/>
      <c r="M418" s="226" t="s">
        <v>1</v>
      </c>
      <c r="N418" s="227" t="s">
        <v>41</v>
      </c>
      <c r="O418" s="228">
        <v>0.11</v>
      </c>
      <c r="P418" s="228">
        <f>O418*H418</f>
        <v>15.4</v>
      </c>
      <c r="Q418" s="228">
        <v>0</v>
      </c>
      <c r="R418" s="228">
        <f>Q418*H418</f>
        <v>0</v>
      </c>
      <c r="S418" s="228">
        <v>0.001</v>
      </c>
      <c r="T418" s="229">
        <f>S418*H418</f>
        <v>0.14000000000000001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30" t="s">
        <v>253</v>
      </c>
      <c r="AT418" s="230" t="s">
        <v>152</v>
      </c>
      <c r="AU418" s="230" t="s">
        <v>86</v>
      </c>
      <c r="AY418" s="18" t="s">
        <v>150</v>
      </c>
      <c r="BE418" s="231">
        <f>IF(N418="základní",J418,0)</f>
        <v>7602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8" t="s">
        <v>84</v>
      </c>
      <c r="BK418" s="231">
        <f>ROUND(I418*H418,2)</f>
        <v>7602</v>
      </c>
      <c r="BL418" s="18" t="s">
        <v>253</v>
      </c>
      <c r="BM418" s="230" t="s">
        <v>660</v>
      </c>
    </row>
    <row r="419" s="15" customFormat="1">
      <c r="A419" s="15"/>
      <c r="B419" s="253"/>
      <c r="C419" s="254"/>
      <c r="D419" s="234" t="s">
        <v>159</v>
      </c>
      <c r="E419" s="255" t="s">
        <v>1</v>
      </c>
      <c r="F419" s="256" t="s">
        <v>661</v>
      </c>
      <c r="G419" s="254"/>
      <c r="H419" s="255" t="s">
        <v>1</v>
      </c>
      <c r="I419" s="254"/>
      <c r="J419" s="254"/>
      <c r="K419" s="254"/>
      <c r="L419" s="257"/>
      <c r="M419" s="258"/>
      <c r="N419" s="259"/>
      <c r="O419" s="259"/>
      <c r="P419" s="259"/>
      <c r="Q419" s="259"/>
      <c r="R419" s="259"/>
      <c r="S419" s="259"/>
      <c r="T419" s="260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1" t="s">
        <v>159</v>
      </c>
      <c r="AU419" s="261" t="s">
        <v>86</v>
      </c>
      <c r="AV419" s="15" t="s">
        <v>84</v>
      </c>
      <c r="AW419" s="15" t="s">
        <v>30</v>
      </c>
      <c r="AX419" s="15" t="s">
        <v>76</v>
      </c>
      <c r="AY419" s="261" t="s">
        <v>150</v>
      </c>
    </row>
    <row r="420" s="13" customFormat="1">
      <c r="A420" s="13"/>
      <c r="B420" s="232"/>
      <c r="C420" s="233"/>
      <c r="D420" s="234" t="s">
        <v>159</v>
      </c>
      <c r="E420" s="235" t="s">
        <v>1</v>
      </c>
      <c r="F420" s="236" t="s">
        <v>662</v>
      </c>
      <c r="G420" s="233"/>
      <c r="H420" s="237">
        <v>120</v>
      </c>
      <c r="I420" s="233"/>
      <c r="J420" s="233"/>
      <c r="K420" s="233"/>
      <c r="L420" s="238"/>
      <c r="M420" s="239"/>
      <c r="N420" s="240"/>
      <c r="O420" s="240"/>
      <c r="P420" s="240"/>
      <c r="Q420" s="240"/>
      <c r="R420" s="240"/>
      <c r="S420" s="240"/>
      <c r="T420" s="24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2" t="s">
        <v>159</v>
      </c>
      <c r="AU420" s="242" t="s">
        <v>86</v>
      </c>
      <c r="AV420" s="13" t="s">
        <v>86</v>
      </c>
      <c r="AW420" s="13" t="s">
        <v>30</v>
      </c>
      <c r="AX420" s="13" t="s">
        <v>76</v>
      </c>
      <c r="AY420" s="242" t="s">
        <v>150</v>
      </c>
    </row>
    <row r="421" s="15" customFormat="1">
      <c r="A421" s="15"/>
      <c r="B421" s="253"/>
      <c r="C421" s="254"/>
      <c r="D421" s="234" t="s">
        <v>159</v>
      </c>
      <c r="E421" s="255" t="s">
        <v>1</v>
      </c>
      <c r="F421" s="256" t="s">
        <v>663</v>
      </c>
      <c r="G421" s="254"/>
      <c r="H421" s="255" t="s">
        <v>1</v>
      </c>
      <c r="I421" s="254"/>
      <c r="J421" s="254"/>
      <c r="K421" s="254"/>
      <c r="L421" s="257"/>
      <c r="M421" s="258"/>
      <c r="N421" s="259"/>
      <c r="O421" s="259"/>
      <c r="P421" s="259"/>
      <c r="Q421" s="259"/>
      <c r="R421" s="259"/>
      <c r="S421" s="259"/>
      <c r="T421" s="260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61" t="s">
        <v>159</v>
      </c>
      <c r="AU421" s="261" t="s">
        <v>86</v>
      </c>
      <c r="AV421" s="15" t="s">
        <v>84</v>
      </c>
      <c r="AW421" s="15" t="s">
        <v>30</v>
      </c>
      <c r="AX421" s="15" t="s">
        <v>76</v>
      </c>
      <c r="AY421" s="261" t="s">
        <v>150</v>
      </c>
    </row>
    <row r="422" s="13" customFormat="1">
      <c r="A422" s="13"/>
      <c r="B422" s="232"/>
      <c r="C422" s="233"/>
      <c r="D422" s="234" t="s">
        <v>159</v>
      </c>
      <c r="E422" s="235" t="s">
        <v>1</v>
      </c>
      <c r="F422" s="236" t="s">
        <v>664</v>
      </c>
      <c r="G422" s="233"/>
      <c r="H422" s="237">
        <v>20</v>
      </c>
      <c r="I422" s="233"/>
      <c r="J422" s="233"/>
      <c r="K422" s="233"/>
      <c r="L422" s="238"/>
      <c r="M422" s="239"/>
      <c r="N422" s="240"/>
      <c r="O422" s="240"/>
      <c r="P422" s="240"/>
      <c r="Q422" s="240"/>
      <c r="R422" s="240"/>
      <c r="S422" s="240"/>
      <c r="T422" s="24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2" t="s">
        <v>159</v>
      </c>
      <c r="AU422" s="242" t="s">
        <v>86</v>
      </c>
      <c r="AV422" s="13" t="s">
        <v>86</v>
      </c>
      <c r="AW422" s="13" t="s">
        <v>30</v>
      </c>
      <c r="AX422" s="13" t="s">
        <v>76</v>
      </c>
      <c r="AY422" s="242" t="s">
        <v>150</v>
      </c>
    </row>
    <row r="423" s="14" customFormat="1">
      <c r="A423" s="14"/>
      <c r="B423" s="243"/>
      <c r="C423" s="244"/>
      <c r="D423" s="234" t="s">
        <v>159</v>
      </c>
      <c r="E423" s="245" t="s">
        <v>1</v>
      </c>
      <c r="F423" s="246" t="s">
        <v>185</v>
      </c>
      <c r="G423" s="244"/>
      <c r="H423" s="247">
        <v>140</v>
      </c>
      <c r="I423" s="244"/>
      <c r="J423" s="244"/>
      <c r="K423" s="244"/>
      <c r="L423" s="248"/>
      <c r="M423" s="249"/>
      <c r="N423" s="250"/>
      <c r="O423" s="250"/>
      <c r="P423" s="250"/>
      <c r="Q423" s="250"/>
      <c r="R423" s="250"/>
      <c r="S423" s="250"/>
      <c r="T423" s="251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2" t="s">
        <v>159</v>
      </c>
      <c r="AU423" s="252" t="s">
        <v>86</v>
      </c>
      <c r="AV423" s="14" t="s">
        <v>157</v>
      </c>
      <c r="AW423" s="14" t="s">
        <v>30</v>
      </c>
      <c r="AX423" s="14" t="s">
        <v>84</v>
      </c>
      <c r="AY423" s="252" t="s">
        <v>150</v>
      </c>
    </row>
    <row r="424" s="2" customFormat="1" ht="24.15" customHeight="1">
      <c r="A424" s="35"/>
      <c r="B424" s="36"/>
      <c r="C424" s="220" t="s">
        <v>665</v>
      </c>
      <c r="D424" s="220" t="s">
        <v>152</v>
      </c>
      <c r="E424" s="221" t="s">
        <v>666</v>
      </c>
      <c r="F424" s="222" t="s">
        <v>667</v>
      </c>
      <c r="G424" s="223" t="s">
        <v>668</v>
      </c>
      <c r="H424" s="224">
        <v>905.48599999999999</v>
      </c>
      <c r="I424" s="225">
        <v>1.8200000000000001</v>
      </c>
      <c r="J424" s="225">
        <f>ROUND(I424*H424,2)</f>
        <v>1647.98</v>
      </c>
      <c r="K424" s="222" t="s">
        <v>156</v>
      </c>
      <c r="L424" s="38"/>
      <c r="M424" s="226" t="s">
        <v>1</v>
      </c>
      <c r="N424" s="227" t="s">
        <v>41</v>
      </c>
      <c r="O424" s="228">
        <v>0</v>
      </c>
      <c r="P424" s="228">
        <f>O424*H424</f>
        <v>0</v>
      </c>
      <c r="Q424" s="228">
        <v>0</v>
      </c>
      <c r="R424" s="228">
        <f>Q424*H424</f>
        <v>0</v>
      </c>
      <c r="S424" s="228">
        <v>0</v>
      </c>
      <c r="T424" s="229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30" t="s">
        <v>253</v>
      </c>
      <c r="AT424" s="230" t="s">
        <v>152</v>
      </c>
      <c r="AU424" s="230" t="s">
        <v>86</v>
      </c>
      <c r="AY424" s="18" t="s">
        <v>150</v>
      </c>
      <c r="BE424" s="231">
        <f>IF(N424="základní",J424,0)</f>
        <v>1647.98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8" t="s">
        <v>84</v>
      </c>
      <c r="BK424" s="231">
        <f>ROUND(I424*H424,2)</f>
        <v>1647.98</v>
      </c>
      <c r="BL424" s="18" t="s">
        <v>253</v>
      </c>
      <c r="BM424" s="230" t="s">
        <v>669</v>
      </c>
    </row>
    <row r="425" s="12" customFormat="1" ht="22.8" customHeight="1">
      <c r="A425" s="12"/>
      <c r="B425" s="205"/>
      <c r="C425" s="206"/>
      <c r="D425" s="207" t="s">
        <v>75</v>
      </c>
      <c r="E425" s="218" t="s">
        <v>670</v>
      </c>
      <c r="F425" s="218" t="s">
        <v>671</v>
      </c>
      <c r="G425" s="206"/>
      <c r="H425" s="206"/>
      <c r="I425" s="206"/>
      <c r="J425" s="219">
        <f>BK425</f>
        <v>8202.8299999999999</v>
      </c>
      <c r="K425" s="206"/>
      <c r="L425" s="210"/>
      <c r="M425" s="211"/>
      <c r="N425" s="212"/>
      <c r="O425" s="212"/>
      <c r="P425" s="213">
        <f>SUM(P426:P444)</f>
        <v>11.658372999999999</v>
      </c>
      <c r="Q425" s="212"/>
      <c r="R425" s="213">
        <f>SUM(R426:R444)</f>
        <v>0.0084578300000000012</v>
      </c>
      <c r="S425" s="212"/>
      <c r="T425" s="214">
        <f>SUM(T426:T444)</f>
        <v>0.0055574999999999991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15" t="s">
        <v>86</v>
      </c>
      <c r="AT425" s="216" t="s">
        <v>75</v>
      </c>
      <c r="AU425" s="216" t="s">
        <v>84</v>
      </c>
      <c r="AY425" s="215" t="s">
        <v>150</v>
      </c>
      <c r="BK425" s="217">
        <f>SUM(BK426:BK444)</f>
        <v>8202.8299999999999</v>
      </c>
    </row>
    <row r="426" s="2" customFormat="1" ht="21.75" customHeight="1">
      <c r="A426" s="35"/>
      <c r="B426" s="36"/>
      <c r="C426" s="220" t="s">
        <v>672</v>
      </c>
      <c r="D426" s="220" t="s">
        <v>152</v>
      </c>
      <c r="E426" s="221" t="s">
        <v>673</v>
      </c>
      <c r="F426" s="222" t="s">
        <v>674</v>
      </c>
      <c r="G426" s="223" t="s">
        <v>293</v>
      </c>
      <c r="H426" s="224">
        <v>18.524999999999999</v>
      </c>
      <c r="I426" s="225">
        <v>15.699999999999999</v>
      </c>
      <c r="J426" s="225">
        <f>ROUND(I426*H426,2)</f>
        <v>290.83999999999997</v>
      </c>
      <c r="K426" s="222" t="s">
        <v>156</v>
      </c>
      <c r="L426" s="38"/>
      <c r="M426" s="226" t="s">
        <v>1</v>
      </c>
      <c r="N426" s="227" t="s">
        <v>41</v>
      </c>
      <c r="O426" s="228">
        <v>0.035000000000000003</v>
      </c>
      <c r="P426" s="228">
        <f>O426*H426</f>
        <v>0.64837500000000003</v>
      </c>
      <c r="Q426" s="228">
        <v>0</v>
      </c>
      <c r="R426" s="228">
        <f>Q426*H426</f>
        <v>0</v>
      </c>
      <c r="S426" s="228">
        <v>0.00029999999999999997</v>
      </c>
      <c r="T426" s="229">
        <f>S426*H426</f>
        <v>0.0055574999999999991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30" t="s">
        <v>253</v>
      </c>
      <c r="AT426" s="230" t="s">
        <v>152</v>
      </c>
      <c r="AU426" s="230" t="s">
        <v>86</v>
      </c>
      <c r="AY426" s="18" t="s">
        <v>150</v>
      </c>
      <c r="BE426" s="231">
        <f>IF(N426="základní",J426,0)</f>
        <v>290.83999999999997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84</v>
      </c>
      <c r="BK426" s="231">
        <f>ROUND(I426*H426,2)</f>
        <v>290.83999999999997</v>
      </c>
      <c r="BL426" s="18" t="s">
        <v>253</v>
      </c>
      <c r="BM426" s="230" t="s">
        <v>675</v>
      </c>
    </row>
    <row r="427" s="13" customFormat="1">
      <c r="A427" s="13"/>
      <c r="B427" s="232"/>
      <c r="C427" s="233"/>
      <c r="D427" s="234" t="s">
        <v>159</v>
      </c>
      <c r="E427" s="235" t="s">
        <v>1</v>
      </c>
      <c r="F427" s="236" t="s">
        <v>676</v>
      </c>
      <c r="G427" s="233"/>
      <c r="H427" s="237">
        <v>18.524999999999999</v>
      </c>
      <c r="I427" s="233"/>
      <c r="J427" s="233"/>
      <c r="K427" s="233"/>
      <c r="L427" s="238"/>
      <c r="M427" s="239"/>
      <c r="N427" s="240"/>
      <c r="O427" s="240"/>
      <c r="P427" s="240"/>
      <c r="Q427" s="240"/>
      <c r="R427" s="240"/>
      <c r="S427" s="240"/>
      <c r="T427" s="24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2" t="s">
        <v>159</v>
      </c>
      <c r="AU427" s="242" t="s">
        <v>86</v>
      </c>
      <c r="AV427" s="13" t="s">
        <v>86</v>
      </c>
      <c r="AW427" s="13" t="s">
        <v>30</v>
      </c>
      <c r="AX427" s="13" t="s">
        <v>84</v>
      </c>
      <c r="AY427" s="242" t="s">
        <v>150</v>
      </c>
    </row>
    <row r="428" s="2" customFormat="1" ht="16.5" customHeight="1">
      <c r="A428" s="35"/>
      <c r="B428" s="36"/>
      <c r="C428" s="220" t="s">
        <v>677</v>
      </c>
      <c r="D428" s="220" t="s">
        <v>152</v>
      </c>
      <c r="E428" s="221" t="s">
        <v>678</v>
      </c>
      <c r="F428" s="222" t="s">
        <v>679</v>
      </c>
      <c r="G428" s="223" t="s">
        <v>293</v>
      </c>
      <c r="H428" s="224">
        <v>26.664999999999999</v>
      </c>
      <c r="I428" s="225">
        <v>159</v>
      </c>
      <c r="J428" s="225">
        <f>ROUND(I428*H428,2)</f>
        <v>4239.7399999999998</v>
      </c>
      <c r="K428" s="222" t="s">
        <v>156</v>
      </c>
      <c r="L428" s="38"/>
      <c r="M428" s="226" t="s">
        <v>1</v>
      </c>
      <c r="N428" s="227" t="s">
        <v>41</v>
      </c>
      <c r="O428" s="228">
        <v>0.25</v>
      </c>
      <c r="P428" s="228">
        <f>O428*H428</f>
        <v>6.6662499999999998</v>
      </c>
      <c r="Q428" s="228">
        <v>1.0000000000000001E-05</v>
      </c>
      <c r="R428" s="228">
        <f>Q428*H428</f>
        <v>0.00026665</v>
      </c>
      <c r="S428" s="228">
        <v>0</v>
      </c>
      <c r="T428" s="229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30" t="s">
        <v>253</v>
      </c>
      <c r="AT428" s="230" t="s">
        <v>152</v>
      </c>
      <c r="AU428" s="230" t="s">
        <v>86</v>
      </c>
      <c r="AY428" s="18" t="s">
        <v>150</v>
      </c>
      <c r="BE428" s="231">
        <f>IF(N428="základní",J428,0)</f>
        <v>4239.7399999999998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8" t="s">
        <v>84</v>
      </c>
      <c r="BK428" s="231">
        <f>ROUND(I428*H428,2)</f>
        <v>4239.7399999999998</v>
      </c>
      <c r="BL428" s="18" t="s">
        <v>253</v>
      </c>
      <c r="BM428" s="230" t="s">
        <v>680</v>
      </c>
    </row>
    <row r="429" s="13" customFormat="1">
      <c r="A429" s="13"/>
      <c r="B429" s="232"/>
      <c r="C429" s="233"/>
      <c r="D429" s="234" t="s">
        <v>159</v>
      </c>
      <c r="E429" s="235" t="s">
        <v>1</v>
      </c>
      <c r="F429" s="236" t="s">
        <v>681</v>
      </c>
      <c r="G429" s="233"/>
      <c r="H429" s="237">
        <v>10.130000000000001</v>
      </c>
      <c r="I429" s="233"/>
      <c r="J429" s="233"/>
      <c r="K429" s="233"/>
      <c r="L429" s="238"/>
      <c r="M429" s="239"/>
      <c r="N429" s="240"/>
      <c r="O429" s="240"/>
      <c r="P429" s="240"/>
      <c r="Q429" s="240"/>
      <c r="R429" s="240"/>
      <c r="S429" s="240"/>
      <c r="T429" s="24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2" t="s">
        <v>159</v>
      </c>
      <c r="AU429" s="242" t="s">
        <v>86</v>
      </c>
      <c r="AV429" s="13" t="s">
        <v>86</v>
      </c>
      <c r="AW429" s="13" t="s">
        <v>30</v>
      </c>
      <c r="AX429" s="13" t="s">
        <v>76</v>
      </c>
      <c r="AY429" s="242" t="s">
        <v>150</v>
      </c>
    </row>
    <row r="430" s="13" customFormat="1">
      <c r="A430" s="13"/>
      <c r="B430" s="232"/>
      <c r="C430" s="233"/>
      <c r="D430" s="234" t="s">
        <v>159</v>
      </c>
      <c r="E430" s="235" t="s">
        <v>1</v>
      </c>
      <c r="F430" s="236" t="s">
        <v>682</v>
      </c>
      <c r="G430" s="233"/>
      <c r="H430" s="237">
        <v>11.465</v>
      </c>
      <c r="I430" s="233"/>
      <c r="J430" s="233"/>
      <c r="K430" s="233"/>
      <c r="L430" s="238"/>
      <c r="M430" s="239"/>
      <c r="N430" s="240"/>
      <c r="O430" s="240"/>
      <c r="P430" s="240"/>
      <c r="Q430" s="240"/>
      <c r="R430" s="240"/>
      <c r="S430" s="240"/>
      <c r="T430" s="24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2" t="s">
        <v>159</v>
      </c>
      <c r="AU430" s="242" t="s">
        <v>86</v>
      </c>
      <c r="AV430" s="13" t="s">
        <v>86</v>
      </c>
      <c r="AW430" s="13" t="s">
        <v>30</v>
      </c>
      <c r="AX430" s="13" t="s">
        <v>76</v>
      </c>
      <c r="AY430" s="242" t="s">
        <v>150</v>
      </c>
    </row>
    <row r="431" s="13" customFormat="1">
      <c r="A431" s="13"/>
      <c r="B431" s="232"/>
      <c r="C431" s="233"/>
      <c r="D431" s="234" t="s">
        <v>159</v>
      </c>
      <c r="E431" s="235" t="s">
        <v>1</v>
      </c>
      <c r="F431" s="236" t="s">
        <v>683</v>
      </c>
      <c r="G431" s="233"/>
      <c r="H431" s="237">
        <v>5.0700000000000003</v>
      </c>
      <c r="I431" s="233"/>
      <c r="J431" s="233"/>
      <c r="K431" s="233"/>
      <c r="L431" s="238"/>
      <c r="M431" s="239"/>
      <c r="N431" s="240"/>
      <c r="O431" s="240"/>
      <c r="P431" s="240"/>
      <c r="Q431" s="240"/>
      <c r="R431" s="240"/>
      <c r="S431" s="240"/>
      <c r="T431" s="24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2" t="s">
        <v>159</v>
      </c>
      <c r="AU431" s="242" t="s">
        <v>86</v>
      </c>
      <c r="AV431" s="13" t="s">
        <v>86</v>
      </c>
      <c r="AW431" s="13" t="s">
        <v>30</v>
      </c>
      <c r="AX431" s="13" t="s">
        <v>76</v>
      </c>
      <c r="AY431" s="242" t="s">
        <v>150</v>
      </c>
    </row>
    <row r="432" s="14" customFormat="1">
      <c r="A432" s="14"/>
      <c r="B432" s="243"/>
      <c r="C432" s="244"/>
      <c r="D432" s="234" t="s">
        <v>159</v>
      </c>
      <c r="E432" s="245" t="s">
        <v>1</v>
      </c>
      <c r="F432" s="246" t="s">
        <v>185</v>
      </c>
      <c r="G432" s="244"/>
      <c r="H432" s="247">
        <v>26.664999999999999</v>
      </c>
      <c r="I432" s="244"/>
      <c r="J432" s="244"/>
      <c r="K432" s="244"/>
      <c r="L432" s="248"/>
      <c r="M432" s="249"/>
      <c r="N432" s="250"/>
      <c r="O432" s="250"/>
      <c r="P432" s="250"/>
      <c r="Q432" s="250"/>
      <c r="R432" s="250"/>
      <c r="S432" s="250"/>
      <c r="T432" s="251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2" t="s">
        <v>159</v>
      </c>
      <c r="AU432" s="252" t="s">
        <v>86</v>
      </c>
      <c r="AV432" s="14" t="s">
        <v>157</v>
      </c>
      <c r="AW432" s="14" t="s">
        <v>30</v>
      </c>
      <c r="AX432" s="14" t="s">
        <v>84</v>
      </c>
      <c r="AY432" s="252" t="s">
        <v>150</v>
      </c>
    </row>
    <row r="433" s="2" customFormat="1" ht="16.5" customHeight="1">
      <c r="A433" s="35"/>
      <c r="B433" s="36"/>
      <c r="C433" s="262" t="s">
        <v>684</v>
      </c>
      <c r="D433" s="262" t="s">
        <v>379</v>
      </c>
      <c r="E433" s="263" t="s">
        <v>685</v>
      </c>
      <c r="F433" s="264" t="s">
        <v>686</v>
      </c>
      <c r="G433" s="265" t="s">
        <v>293</v>
      </c>
      <c r="H433" s="266">
        <v>27.198</v>
      </c>
      <c r="I433" s="267">
        <v>27.600000000000001</v>
      </c>
      <c r="J433" s="267">
        <f>ROUND(I433*H433,2)</f>
        <v>750.65999999999997</v>
      </c>
      <c r="K433" s="264" t="s">
        <v>156</v>
      </c>
      <c r="L433" s="268"/>
      <c r="M433" s="269" t="s">
        <v>1</v>
      </c>
      <c r="N433" s="270" t="s">
        <v>41</v>
      </c>
      <c r="O433" s="228">
        <v>0</v>
      </c>
      <c r="P433" s="228">
        <f>O433*H433</f>
        <v>0</v>
      </c>
      <c r="Q433" s="228">
        <v>0.00022000000000000001</v>
      </c>
      <c r="R433" s="228">
        <f>Q433*H433</f>
        <v>0.0059835600000000006</v>
      </c>
      <c r="S433" s="228">
        <v>0</v>
      </c>
      <c r="T433" s="229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30" t="s">
        <v>333</v>
      </c>
      <c r="AT433" s="230" t="s">
        <v>379</v>
      </c>
      <c r="AU433" s="230" t="s">
        <v>86</v>
      </c>
      <c r="AY433" s="18" t="s">
        <v>150</v>
      </c>
      <c r="BE433" s="231">
        <f>IF(N433="základní",J433,0)</f>
        <v>750.65999999999997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8" t="s">
        <v>84</v>
      </c>
      <c r="BK433" s="231">
        <f>ROUND(I433*H433,2)</f>
        <v>750.65999999999997</v>
      </c>
      <c r="BL433" s="18" t="s">
        <v>253</v>
      </c>
      <c r="BM433" s="230" t="s">
        <v>687</v>
      </c>
    </row>
    <row r="434" s="13" customFormat="1">
      <c r="A434" s="13"/>
      <c r="B434" s="232"/>
      <c r="C434" s="233"/>
      <c r="D434" s="234" t="s">
        <v>159</v>
      </c>
      <c r="E434" s="233"/>
      <c r="F434" s="236" t="s">
        <v>688</v>
      </c>
      <c r="G434" s="233"/>
      <c r="H434" s="237">
        <v>27.198</v>
      </c>
      <c r="I434" s="233"/>
      <c r="J434" s="233"/>
      <c r="K434" s="233"/>
      <c r="L434" s="238"/>
      <c r="M434" s="239"/>
      <c r="N434" s="240"/>
      <c r="O434" s="240"/>
      <c r="P434" s="240"/>
      <c r="Q434" s="240"/>
      <c r="R434" s="240"/>
      <c r="S434" s="240"/>
      <c r="T434" s="24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2" t="s">
        <v>159</v>
      </c>
      <c r="AU434" s="242" t="s">
        <v>86</v>
      </c>
      <c r="AV434" s="13" t="s">
        <v>86</v>
      </c>
      <c r="AW434" s="13" t="s">
        <v>4</v>
      </c>
      <c r="AX434" s="13" t="s">
        <v>84</v>
      </c>
      <c r="AY434" s="242" t="s">
        <v>150</v>
      </c>
    </row>
    <row r="435" s="2" customFormat="1" ht="16.5" customHeight="1">
      <c r="A435" s="35"/>
      <c r="B435" s="36"/>
      <c r="C435" s="220" t="s">
        <v>689</v>
      </c>
      <c r="D435" s="220" t="s">
        <v>152</v>
      </c>
      <c r="E435" s="221" t="s">
        <v>690</v>
      </c>
      <c r="F435" s="222" t="s">
        <v>691</v>
      </c>
      <c r="G435" s="223" t="s">
        <v>293</v>
      </c>
      <c r="H435" s="224">
        <v>4.5449999999999999</v>
      </c>
      <c r="I435" s="225">
        <v>153</v>
      </c>
      <c r="J435" s="225">
        <f>ROUND(I435*H435,2)</f>
        <v>695.38999999999999</v>
      </c>
      <c r="K435" s="222" t="s">
        <v>156</v>
      </c>
      <c r="L435" s="38"/>
      <c r="M435" s="226" t="s">
        <v>1</v>
      </c>
      <c r="N435" s="227" t="s">
        <v>41</v>
      </c>
      <c r="O435" s="228">
        <v>0.25</v>
      </c>
      <c r="P435" s="228">
        <f>O435*H435</f>
        <v>1.13625</v>
      </c>
      <c r="Q435" s="228">
        <v>0</v>
      </c>
      <c r="R435" s="228">
        <f>Q435*H435</f>
        <v>0</v>
      </c>
      <c r="S435" s="228">
        <v>0</v>
      </c>
      <c r="T435" s="229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30" t="s">
        <v>253</v>
      </c>
      <c r="AT435" s="230" t="s">
        <v>152</v>
      </c>
      <c r="AU435" s="230" t="s">
        <v>86</v>
      </c>
      <c r="AY435" s="18" t="s">
        <v>150</v>
      </c>
      <c r="BE435" s="231">
        <f>IF(N435="základní",J435,0)</f>
        <v>695.38999999999999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8" t="s">
        <v>84</v>
      </c>
      <c r="BK435" s="231">
        <f>ROUND(I435*H435,2)</f>
        <v>695.38999999999999</v>
      </c>
      <c r="BL435" s="18" t="s">
        <v>253</v>
      </c>
      <c r="BM435" s="230" t="s">
        <v>692</v>
      </c>
    </row>
    <row r="436" s="13" customFormat="1">
      <c r="A436" s="13"/>
      <c r="B436" s="232"/>
      <c r="C436" s="233"/>
      <c r="D436" s="234" t="s">
        <v>159</v>
      </c>
      <c r="E436" s="235" t="s">
        <v>1</v>
      </c>
      <c r="F436" s="236" t="s">
        <v>693</v>
      </c>
      <c r="G436" s="233"/>
      <c r="H436" s="237">
        <v>2.8199999999999998</v>
      </c>
      <c r="I436" s="233"/>
      <c r="J436" s="233"/>
      <c r="K436" s="233"/>
      <c r="L436" s="238"/>
      <c r="M436" s="239"/>
      <c r="N436" s="240"/>
      <c r="O436" s="240"/>
      <c r="P436" s="240"/>
      <c r="Q436" s="240"/>
      <c r="R436" s="240"/>
      <c r="S436" s="240"/>
      <c r="T436" s="24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2" t="s">
        <v>159</v>
      </c>
      <c r="AU436" s="242" t="s">
        <v>86</v>
      </c>
      <c r="AV436" s="13" t="s">
        <v>86</v>
      </c>
      <c r="AW436" s="13" t="s">
        <v>30</v>
      </c>
      <c r="AX436" s="13" t="s">
        <v>76</v>
      </c>
      <c r="AY436" s="242" t="s">
        <v>150</v>
      </c>
    </row>
    <row r="437" s="13" customFormat="1">
      <c r="A437" s="13"/>
      <c r="B437" s="232"/>
      <c r="C437" s="233"/>
      <c r="D437" s="234" t="s">
        <v>159</v>
      </c>
      <c r="E437" s="235" t="s">
        <v>1</v>
      </c>
      <c r="F437" s="236" t="s">
        <v>694</v>
      </c>
      <c r="G437" s="233"/>
      <c r="H437" s="237">
        <v>1.7250000000000001</v>
      </c>
      <c r="I437" s="233"/>
      <c r="J437" s="233"/>
      <c r="K437" s="233"/>
      <c r="L437" s="238"/>
      <c r="M437" s="239"/>
      <c r="N437" s="240"/>
      <c r="O437" s="240"/>
      <c r="P437" s="240"/>
      <c r="Q437" s="240"/>
      <c r="R437" s="240"/>
      <c r="S437" s="240"/>
      <c r="T437" s="24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2" t="s">
        <v>159</v>
      </c>
      <c r="AU437" s="242" t="s">
        <v>86</v>
      </c>
      <c r="AV437" s="13" t="s">
        <v>86</v>
      </c>
      <c r="AW437" s="13" t="s">
        <v>30</v>
      </c>
      <c r="AX437" s="13" t="s">
        <v>76</v>
      </c>
      <c r="AY437" s="242" t="s">
        <v>150</v>
      </c>
    </row>
    <row r="438" s="14" customFormat="1">
      <c r="A438" s="14"/>
      <c r="B438" s="243"/>
      <c r="C438" s="244"/>
      <c r="D438" s="234" t="s">
        <v>159</v>
      </c>
      <c r="E438" s="245" t="s">
        <v>1</v>
      </c>
      <c r="F438" s="246" t="s">
        <v>185</v>
      </c>
      <c r="G438" s="244"/>
      <c r="H438" s="247">
        <v>4.5449999999999999</v>
      </c>
      <c r="I438" s="244"/>
      <c r="J438" s="244"/>
      <c r="K438" s="244"/>
      <c r="L438" s="248"/>
      <c r="M438" s="249"/>
      <c r="N438" s="250"/>
      <c r="O438" s="250"/>
      <c r="P438" s="250"/>
      <c r="Q438" s="250"/>
      <c r="R438" s="250"/>
      <c r="S438" s="250"/>
      <c r="T438" s="25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2" t="s">
        <v>159</v>
      </c>
      <c r="AU438" s="252" t="s">
        <v>86</v>
      </c>
      <c r="AV438" s="14" t="s">
        <v>157</v>
      </c>
      <c r="AW438" s="14" t="s">
        <v>30</v>
      </c>
      <c r="AX438" s="14" t="s">
        <v>84</v>
      </c>
      <c r="AY438" s="252" t="s">
        <v>150</v>
      </c>
    </row>
    <row r="439" s="2" customFormat="1" ht="16.5" customHeight="1">
      <c r="A439" s="35"/>
      <c r="B439" s="36"/>
      <c r="C439" s="262" t="s">
        <v>695</v>
      </c>
      <c r="D439" s="262" t="s">
        <v>379</v>
      </c>
      <c r="E439" s="263" t="s">
        <v>696</v>
      </c>
      <c r="F439" s="264" t="s">
        <v>697</v>
      </c>
      <c r="G439" s="265" t="s">
        <v>293</v>
      </c>
      <c r="H439" s="266">
        <v>4.7720000000000002</v>
      </c>
      <c r="I439" s="267">
        <v>146</v>
      </c>
      <c r="J439" s="267">
        <f>ROUND(I439*H439,2)</f>
        <v>696.71000000000004</v>
      </c>
      <c r="K439" s="264" t="s">
        <v>156</v>
      </c>
      <c r="L439" s="268"/>
      <c r="M439" s="269" t="s">
        <v>1</v>
      </c>
      <c r="N439" s="270" t="s">
        <v>41</v>
      </c>
      <c r="O439" s="228">
        <v>0</v>
      </c>
      <c r="P439" s="228">
        <f>O439*H439</f>
        <v>0</v>
      </c>
      <c r="Q439" s="228">
        <v>0.00025999999999999998</v>
      </c>
      <c r="R439" s="228">
        <f>Q439*H439</f>
        <v>0.0012407200000000001</v>
      </c>
      <c r="S439" s="228">
        <v>0</v>
      </c>
      <c r="T439" s="229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30" t="s">
        <v>333</v>
      </c>
      <c r="AT439" s="230" t="s">
        <v>379</v>
      </c>
      <c r="AU439" s="230" t="s">
        <v>86</v>
      </c>
      <c r="AY439" s="18" t="s">
        <v>150</v>
      </c>
      <c r="BE439" s="231">
        <f>IF(N439="základní",J439,0)</f>
        <v>696.71000000000004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84</v>
      </c>
      <c r="BK439" s="231">
        <f>ROUND(I439*H439,2)</f>
        <v>696.71000000000004</v>
      </c>
      <c r="BL439" s="18" t="s">
        <v>253</v>
      </c>
      <c r="BM439" s="230" t="s">
        <v>698</v>
      </c>
    </row>
    <row r="440" s="13" customFormat="1">
      <c r="A440" s="13"/>
      <c r="B440" s="232"/>
      <c r="C440" s="233"/>
      <c r="D440" s="234" t="s">
        <v>159</v>
      </c>
      <c r="E440" s="233"/>
      <c r="F440" s="236" t="s">
        <v>699</v>
      </c>
      <c r="G440" s="233"/>
      <c r="H440" s="237">
        <v>4.7720000000000002</v>
      </c>
      <c r="I440" s="233"/>
      <c r="J440" s="233"/>
      <c r="K440" s="233"/>
      <c r="L440" s="238"/>
      <c r="M440" s="239"/>
      <c r="N440" s="240"/>
      <c r="O440" s="240"/>
      <c r="P440" s="240"/>
      <c r="Q440" s="240"/>
      <c r="R440" s="240"/>
      <c r="S440" s="240"/>
      <c r="T440" s="24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2" t="s">
        <v>159</v>
      </c>
      <c r="AU440" s="242" t="s">
        <v>86</v>
      </c>
      <c r="AV440" s="13" t="s">
        <v>86</v>
      </c>
      <c r="AW440" s="13" t="s">
        <v>4</v>
      </c>
      <c r="AX440" s="13" t="s">
        <v>84</v>
      </c>
      <c r="AY440" s="242" t="s">
        <v>150</v>
      </c>
    </row>
    <row r="441" s="2" customFormat="1" ht="16.5" customHeight="1">
      <c r="A441" s="35"/>
      <c r="B441" s="36"/>
      <c r="C441" s="220" t="s">
        <v>700</v>
      </c>
      <c r="D441" s="220" t="s">
        <v>152</v>
      </c>
      <c r="E441" s="221" t="s">
        <v>701</v>
      </c>
      <c r="F441" s="222" t="s">
        <v>702</v>
      </c>
      <c r="G441" s="223" t="s">
        <v>163</v>
      </c>
      <c r="H441" s="224">
        <v>32.229999999999997</v>
      </c>
      <c r="I441" s="225">
        <v>47.200000000000003</v>
      </c>
      <c r="J441" s="225">
        <f>ROUND(I441*H441,2)</f>
        <v>1521.26</v>
      </c>
      <c r="K441" s="222" t="s">
        <v>156</v>
      </c>
      <c r="L441" s="38"/>
      <c r="M441" s="226" t="s">
        <v>1</v>
      </c>
      <c r="N441" s="227" t="s">
        <v>41</v>
      </c>
      <c r="O441" s="228">
        <v>0.099000000000000005</v>
      </c>
      <c r="P441" s="228">
        <f>O441*H441</f>
        <v>3.1907699999999997</v>
      </c>
      <c r="Q441" s="228">
        <v>3.0000000000000001E-05</v>
      </c>
      <c r="R441" s="228">
        <f>Q441*H441</f>
        <v>0.00096689999999999992</v>
      </c>
      <c r="S441" s="228">
        <v>0</v>
      </c>
      <c r="T441" s="229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30" t="s">
        <v>253</v>
      </c>
      <c r="AT441" s="230" t="s">
        <v>152</v>
      </c>
      <c r="AU441" s="230" t="s">
        <v>86</v>
      </c>
      <c r="AY441" s="18" t="s">
        <v>150</v>
      </c>
      <c r="BE441" s="231">
        <f>IF(N441="základní",J441,0)</f>
        <v>1521.26</v>
      </c>
      <c r="BF441" s="231">
        <f>IF(N441="snížená",J441,0)</f>
        <v>0</v>
      </c>
      <c r="BG441" s="231">
        <f>IF(N441="zákl. přenesená",J441,0)</f>
        <v>0</v>
      </c>
      <c r="BH441" s="231">
        <f>IF(N441="sníž. přenesená",J441,0)</f>
        <v>0</v>
      </c>
      <c r="BI441" s="231">
        <f>IF(N441="nulová",J441,0)</f>
        <v>0</v>
      </c>
      <c r="BJ441" s="18" t="s">
        <v>84</v>
      </c>
      <c r="BK441" s="231">
        <f>ROUND(I441*H441,2)</f>
        <v>1521.26</v>
      </c>
      <c r="BL441" s="18" t="s">
        <v>253</v>
      </c>
      <c r="BM441" s="230" t="s">
        <v>703</v>
      </c>
    </row>
    <row r="442" s="13" customFormat="1">
      <c r="A442" s="13"/>
      <c r="B442" s="232"/>
      <c r="C442" s="233"/>
      <c r="D442" s="234" t="s">
        <v>159</v>
      </c>
      <c r="E442" s="235" t="s">
        <v>1</v>
      </c>
      <c r="F442" s="236" t="s">
        <v>704</v>
      </c>
      <c r="G442" s="233"/>
      <c r="H442" s="237">
        <v>32.229999999999997</v>
      </c>
      <c r="I442" s="233"/>
      <c r="J442" s="233"/>
      <c r="K442" s="233"/>
      <c r="L442" s="238"/>
      <c r="M442" s="239"/>
      <c r="N442" s="240"/>
      <c r="O442" s="240"/>
      <c r="P442" s="240"/>
      <c r="Q442" s="240"/>
      <c r="R442" s="240"/>
      <c r="S442" s="240"/>
      <c r="T442" s="24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2" t="s">
        <v>159</v>
      </c>
      <c r="AU442" s="242" t="s">
        <v>86</v>
      </c>
      <c r="AV442" s="13" t="s">
        <v>86</v>
      </c>
      <c r="AW442" s="13" t="s">
        <v>30</v>
      </c>
      <c r="AX442" s="13" t="s">
        <v>84</v>
      </c>
      <c r="AY442" s="242" t="s">
        <v>150</v>
      </c>
    </row>
    <row r="443" s="2" customFormat="1" ht="24.15" customHeight="1">
      <c r="A443" s="35"/>
      <c r="B443" s="36"/>
      <c r="C443" s="220" t="s">
        <v>705</v>
      </c>
      <c r="D443" s="220" t="s">
        <v>152</v>
      </c>
      <c r="E443" s="221" t="s">
        <v>706</v>
      </c>
      <c r="F443" s="222" t="s">
        <v>707</v>
      </c>
      <c r="G443" s="223" t="s">
        <v>172</v>
      </c>
      <c r="H443" s="224">
        <v>0.0080000000000000002</v>
      </c>
      <c r="I443" s="225">
        <v>560</v>
      </c>
      <c r="J443" s="225">
        <f>ROUND(I443*H443,2)</f>
        <v>4.4800000000000004</v>
      </c>
      <c r="K443" s="222" t="s">
        <v>156</v>
      </c>
      <c r="L443" s="38"/>
      <c r="M443" s="226" t="s">
        <v>1</v>
      </c>
      <c r="N443" s="227" t="s">
        <v>41</v>
      </c>
      <c r="O443" s="228">
        <v>1.091</v>
      </c>
      <c r="P443" s="228">
        <f>O443*H443</f>
        <v>0.0087279999999999996</v>
      </c>
      <c r="Q443" s="228">
        <v>0</v>
      </c>
      <c r="R443" s="228">
        <f>Q443*H443</f>
        <v>0</v>
      </c>
      <c r="S443" s="228">
        <v>0</v>
      </c>
      <c r="T443" s="229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30" t="s">
        <v>253</v>
      </c>
      <c r="AT443" s="230" t="s">
        <v>152</v>
      </c>
      <c r="AU443" s="230" t="s">
        <v>86</v>
      </c>
      <c r="AY443" s="18" t="s">
        <v>150</v>
      </c>
      <c r="BE443" s="231">
        <f>IF(N443="základní",J443,0)</f>
        <v>4.4800000000000004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8" t="s">
        <v>84</v>
      </c>
      <c r="BK443" s="231">
        <f>ROUND(I443*H443,2)</f>
        <v>4.4800000000000004</v>
      </c>
      <c r="BL443" s="18" t="s">
        <v>253</v>
      </c>
      <c r="BM443" s="230" t="s">
        <v>708</v>
      </c>
    </row>
    <row r="444" s="2" customFormat="1" ht="24.15" customHeight="1">
      <c r="A444" s="35"/>
      <c r="B444" s="36"/>
      <c r="C444" s="220" t="s">
        <v>709</v>
      </c>
      <c r="D444" s="220" t="s">
        <v>152</v>
      </c>
      <c r="E444" s="221" t="s">
        <v>710</v>
      </c>
      <c r="F444" s="222" t="s">
        <v>711</v>
      </c>
      <c r="G444" s="223" t="s">
        <v>172</v>
      </c>
      <c r="H444" s="224">
        <v>0.0080000000000000002</v>
      </c>
      <c r="I444" s="225">
        <v>469</v>
      </c>
      <c r="J444" s="225">
        <f>ROUND(I444*H444,2)</f>
        <v>3.75</v>
      </c>
      <c r="K444" s="222" t="s">
        <v>156</v>
      </c>
      <c r="L444" s="38"/>
      <c r="M444" s="226" t="s">
        <v>1</v>
      </c>
      <c r="N444" s="227" t="s">
        <v>41</v>
      </c>
      <c r="O444" s="228">
        <v>1</v>
      </c>
      <c r="P444" s="228">
        <f>O444*H444</f>
        <v>0.0080000000000000002</v>
      </c>
      <c r="Q444" s="228">
        <v>0</v>
      </c>
      <c r="R444" s="228">
        <f>Q444*H444</f>
        <v>0</v>
      </c>
      <c r="S444" s="228">
        <v>0</v>
      </c>
      <c r="T444" s="229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30" t="s">
        <v>253</v>
      </c>
      <c r="AT444" s="230" t="s">
        <v>152</v>
      </c>
      <c r="AU444" s="230" t="s">
        <v>86</v>
      </c>
      <c r="AY444" s="18" t="s">
        <v>150</v>
      </c>
      <c r="BE444" s="231">
        <f>IF(N444="základní",J444,0)</f>
        <v>3.75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8" t="s">
        <v>84</v>
      </c>
      <c r="BK444" s="231">
        <f>ROUND(I444*H444,2)</f>
        <v>3.75</v>
      </c>
      <c r="BL444" s="18" t="s">
        <v>253</v>
      </c>
      <c r="BM444" s="230" t="s">
        <v>712</v>
      </c>
    </row>
    <row r="445" s="12" customFormat="1" ht="22.8" customHeight="1">
      <c r="A445" s="12"/>
      <c r="B445" s="205"/>
      <c r="C445" s="206"/>
      <c r="D445" s="207" t="s">
        <v>75</v>
      </c>
      <c r="E445" s="218" t="s">
        <v>713</v>
      </c>
      <c r="F445" s="218" t="s">
        <v>714</v>
      </c>
      <c r="G445" s="206"/>
      <c r="H445" s="206"/>
      <c r="I445" s="206"/>
      <c r="J445" s="219">
        <f>BK445</f>
        <v>23336.91</v>
      </c>
      <c r="K445" s="206"/>
      <c r="L445" s="210"/>
      <c r="M445" s="211"/>
      <c r="N445" s="212"/>
      <c r="O445" s="212"/>
      <c r="P445" s="213">
        <f>SUM(P446:P482)</f>
        <v>17.557597999999999</v>
      </c>
      <c r="Q445" s="212"/>
      <c r="R445" s="213">
        <f>SUM(R446:R482)</f>
        <v>0.072002479999999994</v>
      </c>
      <c r="S445" s="212"/>
      <c r="T445" s="214">
        <f>SUM(T446:T482)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15" t="s">
        <v>86</v>
      </c>
      <c r="AT445" s="216" t="s">
        <v>75</v>
      </c>
      <c r="AU445" s="216" t="s">
        <v>84</v>
      </c>
      <c r="AY445" s="215" t="s">
        <v>150</v>
      </c>
      <c r="BK445" s="217">
        <f>SUM(BK446:BK482)</f>
        <v>23336.91</v>
      </c>
    </row>
    <row r="446" s="2" customFormat="1" ht="37.8" customHeight="1">
      <c r="A446" s="35"/>
      <c r="B446" s="36"/>
      <c r="C446" s="220" t="s">
        <v>715</v>
      </c>
      <c r="D446" s="220" t="s">
        <v>152</v>
      </c>
      <c r="E446" s="221" t="s">
        <v>716</v>
      </c>
      <c r="F446" s="222" t="s">
        <v>717</v>
      </c>
      <c r="G446" s="223" t="s">
        <v>163</v>
      </c>
      <c r="H446" s="224">
        <v>186.03999999999999</v>
      </c>
      <c r="I446" s="225">
        <v>18.300000000000001</v>
      </c>
      <c r="J446" s="225">
        <f>ROUND(I446*H446,2)</f>
        <v>3404.5300000000002</v>
      </c>
      <c r="K446" s="222" t="s">
        <v>1</v>
      </c>
      <c r="L446" s="38"/>
      <c r="M446" s="226" t="s">
        <v>1</v>
      </c>
      <c r="N446" s="227" t="s">
        <v>41</v>
      </c>
      <c r="O446" s="228">
        <v>0.036999999999999998</v>
      </c>
      <c r="P446" s="228">
        <f>O446*H446</f>
        <v>6.8834799999999996</v>
      </c>
      <c r="Q446" s="228">
        <v>0</v>
      </c>
      <c r="R446" s="228">
        <f>Q446*H446</f>
        <v>0</v>
      </c>
      <c r="S446" s="228">
        <v>0</v>
      </c>
      <c r="T446" s="229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30" t="s">
        <v>253</v>
      </c>
      <c r="AT446" s="230" t="s">
        <v>152</v>
      </c>
      <c r="AU446" s="230" t="s">
        <v>86</v>
      </c>
      <c r="AY446" s="18" t="s">
        <v>150</v>
      </c>
      <c r="BE446" s="231">
        <f>IF(N446="základní",J446,0)</f>
        <v>3404.5300000000002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8" t="s">
        <v>84</v>
      </c>
      <c r="BK446" s="231">
        <f>ROUND(I446*H446,2)</f>
        <v>3404.5300000000002</v>
      </c>
      <c r="BL446" s="18" t="s">
        <v>253</v>
      </c>
      <c r="BM446" s="230" t="s">
        <v>718</v>
      </c>
    </row>
    <row r="447" s="13" customFormat="1">
      <c r="A447" s="13"/>
      <c r="B447" s="232"/>
      <c r="C447" s="233"/>
      <c r="D447" s="234" t="s">
        <v>159</v>
      </c>
      <c r="E447" s="235" t="s">
        <v>1</v>
      </c>
      <c r="F447" s="236" t="s">
        <v>719</v>
      </c>
      <c r="G447" s="233"/>
      <c r="H447" s="237">
        <v>16.309999999999999</v>
      </c>
      <c r="I447" s="233"/>
      <c r="J447" s="233"/>
      <c r="K447" s="233"/>
      <c r="L447" s="238"/>
      <c r="M447" s="239"/>
      <c r="N447" s="240"/>
      <c r="O447" s="240"/>
      <c r="P447" s="240"/>
      <c r="Q447" s="240"/>
      <c r="R447" s="240"/>
      <c r="S447" s="240"/>
      <c r="T447" s="24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2" t="s">
        <v>159</v>
      </c>
      <c r="AU447" s="242" t="s">
        <v>86</v>
      </c>
      <c r="AV447" s="13" t="s">
        <v>86</v>
      </c>
      <c r="AW447" s="13" t="s">
        <v>30</v>
      </c>
      <c r="AX447" s="13" t="s">
        <v>76</v>
      </c>
      <c r="AY447" s="242" t="s">
        <v>150</v>
      </c>
    </row>
    <row r="448" s="13" customFormat="1">
      <c r="A448" s="13"/>
      <c r="B448" s="232"/>
      <c r="C448" s="233"/>
      <c r="D448" s="234" t="s">
        <v>159</v>
      </c>
      <c r="E448" s="235" t="s">
        <v>1</v>
      </c>
      <c r="F448" s="236" t="s">
        <v>720</v>
      </c>
      <c r="G448" s="233"/>
      <c r="H448" s="237">
        <v>32.229999999999997</v>
      </c>
      <c r="I448" s="233"/>
      <c r="J448" s="233"/>
      <c r="K448" s="233"/>
      <c r="L448" s="238"/>
      <c r="M448" s="239"/>
      <c r="N448" s="240"/>
      <c r="O448" s="240"/>
      <c r="P448" s="240"/>
      <c r="Q448" s="240"/>
      <c r="R448" s="240"/>
      <c r="S448" s="240"/>
      <c r="T448" s="24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2" t="s">
        <v>159</v>
      </c>
      <c r="AU448" s="242" t="s">
        <v>86</v>
      </c>
      <c r="AV448" s="13" t="s">
        <v>86</v>
      </c>
      <c r="AW448" s="13" t="s">
        <v>30</v>
      </c>
      <c r="AX448" s="13" t="s">
        <v>76</v>
      </c>
      <c r="AY448" s="242" t="s">
        <v>150</v>
      </c>
    </row>
    <row r="449" s="13" customFormat="1">
      <c r="A449" s="13"/>
      <c r="B449" s="232"/>
      <c r="C449" s="233"/>
      <c r="D449" s="234" t="s">
        <v>159</v>
      </c>
      <c r="E449" s="235" t="s">
        <v>1</v>
      </c>
      <c r="F449" s="236" t="s">
        <v>721</v>
      </c>
      <c r="G449" s="233"/>
      <c r="H449" s="237">
        <v>50</v>
      </c>
      <c r="I449" s="233"/>
      <c r="J449" s="233"/>
      <c r="K449" s="233"/>
      <c r="L449" s="238"/>
      <c r="M449" s="239"/>
      <c r="N449" s="240"/>
      <c r="O449" s="240"/>
      <c r="P449" s="240"/>
      <c r="Q449" s="240"/>
      <c r="R449" s="240"/>
      <c r="S449" s="240"/>
      <c r="T449" s="24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2" t="s">
        <v>159</v>
      </c>
      <c r="AU449" s="242" t="s">
        <v>86</v>
      </c>
      <c r="AV449" s="13" t="s">
        <v>86</v>
      </c>
      <c r="AW449" s="13" t="s">
        <v>30</v>
      </c>
      <c r="AX449" s="13" t="s">
        <v>76</v>
      </c>
      <c r="AY449" s="242" t="s">
        <v>150</v>
      </c>
    </row>
    <row r="450" s="13" customFormat="1">
      <c r="A450" s="13"/>
      <c r="B450" s="232"/>
      <c r="C450" s="233"/>
      <c r="D450" s="234" t="s">
        <v>159</v>
      </c>
      <c r="E450" s="235" t="s">
        <v>1</v>
      </c>
      <c r="F450" s="236" t="s">
        <v>722</v>
      </c>
      <c r="G450" s="233"/>
      <c r="H450" s="237">
        <v>20</v>
      </c>
      <c r="I450" s="233"/>
      <c r="J450" s="233"/>
      <c r="K450" s="233"/>
      <c r="L450" s="238"/>
      <c r="M450" s="239"/>
      <c r="N450" s="240"/>
      <c r="O450" s="240"/>
      <c r="P450" s="240"/>
      <c r="Q450" s="240"/>
      <c r="R450" s="240"/>
      <c r="S450" s="240"/>
      <c r="T450" s="24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2" t="s">
        <v>159</v>
      </c>
      <c r="AU450" s="242" t="s">
        <v>86</v>
      </c>
      <c r="AV450" s="13" t="s">
        <v>86</v>
      </c>
      <c r="AW450" s="13" t="s">
        <v>30</v>
      </c>
      <c r="AX450" s="13" t="s">
        <v>76</v>
      </c>
      <c r="AY450" s="242" t="s">
        <v>150</v>
      </c>
    </row>
    <row r="451" s="13" customFormat="1">
      <c r="A451" s="13"/>
      <c r="B451" s="232"/>
      <c r="C451" s="233"/>
      <c r="D451" s="234" t="s">
        <v>159</v>
      </c>
      <c r="E451" s="235" t="s">
        <v>1</v>
      </c>
      <c r="F451" s="236" t="s">
        <v>723</v>
      </c>
      <c r="G451" s="233"/>
      <c r="H451" s="237">
        <v>22.5</v>
      </c>
      <c r="I451" s="233"/>
      <c r="J451" s="233"/>
      <c r="K451" s="233"/>
      <c r="L451" s="238"/>
      <c r="M451" s="239"/>
      <c r="N451" s="240"/>
      <c r="O451" s="240"/>
      <c r="P451" s="240"/>
      <c r="Q451" s="240"/>
      <c r="R451" s="240"/>
      <c r="S451" s="240"/>
      <c r="T451" s="24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2" t="s">
        <v>159</v>
      </c>
      <c r="AU451" s="242" t="s">
        <v>86</v>
      </c>
      <c r="AV451" s="13" t="s">
        <v>86</v>
      </c>
      <c r="AW451" s="13" t="s">
        <v>30</v>
      </c>
      <c r="AX451" s="13" t="s">
        <v>76</v>
      </c>
      <c r="AY451" s="242" t="s">
        <v>150</v>
      </c>
    </row>
    <row r="452" s="13" customFormat="1">
      <c r="A452" s="13"/>
      <c r="B452" s="232"/>
      <c r="C452" s="233"/>
      <c r="D452" s="234" t="s">
        <v>159</v>
      </c>
      <c r="E452" s="235" t="s">
        <v>1</v>
      </c>
      <c r="F452" s="236" t="s">
        <v>724</v>
      </c>
      <c r="G452" s="233"/>
      <c r="H452" s="237">
        <v>22.5</v>
      </c>
      <c r="I452" s="233"/>
      <c r="J452" s="233"/>
      <c r="K452" s="233"/>
      <c r="L452" s="238"/>
      <c r="M452" s="239"/>
      <c r="N452" s="240"/>
      <c r="O452" s="240"/>
      <c r="P452" s="240"/>
      <c r="Q452" s="240"/>
      <c r="R452" s="240"/>
      <c r="S452" s="240"/>
      <c r="T452" s="24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2" t="s">
        <v>159</v>
      </c>
      <c r="AU452" s="242" t="s">
        <v>86</v>
      </c>
      <c r="AV452" s="13" t="s">
        <v>86</v>
      </c>
      <c r="AW452" s="13" t="s">
        <v>30</v>
      </c>
      <c r="AX452" s="13" t="s">
        <v>76</v>
      </c>
      <c r="AY452" s="242" t="s">
        <v>150</v>
      </c>
    </row>
    <row r="453" s="13" customFormat="1">
      <c r="A453" s="13"/>
      <c r="B453" s="232"/>
      <c r="C453" s="233"/>
      <c r="D453" s="234" t="s">
        <v>159</v>
      </c>
      <c r="E453" s="235" t="s">
        <v>1</v>
      </c>
      <c r="F453" s="236" t="s">
        <v>725</v>
      </c>
      <c r="G453" s="233"/>
      <c r="H453" s="237">
        <v>22.5</v>
      </c>
      <c r="I453" s="233"/>
      <c r="J453" s="233"/>
      <c r="K453" s="233"/>
      <c r="L453" s="238"/>
      <c r="M453" s="239"/>
      <c r="N453" s="240"/>
      <c r="O453" s="240"/>
      <c r="P453" s="240"/>
      <c r="Q453" s="240"/>
      <c r="R453" s="240"/>
      <c r="S453" s="240"/>
      <c r="T453" s="24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2" t="s">
        <v>159</v>
      </c>
      <c r="AU453" s="242" t="s">
        <v>86</v>
      </c>
      <c r="AV453" s="13" t="s">
        <v>86</v>
      </c>
      <c r="AW453" s="13" t="s">
        <v>30</v>
      </c>
      <c r="AX453" s="13" t="s">
        <v>76</v>
      </c>
      <c r="AY453" s="242" t="s">
        <v>150</v>
      </c>
    </row>
    <row r="454" s="14" customFormat="1">
      <c r="A454" s="14"/>
      <c r="B454" s="243"/>
      <c r="C454" s="244"/>
      <c r="D454" s="234" t="s">
        <v>159</v>
      </c>
      <c r="E454" s="245" t="s">
        <v>1</v>
      </c>
      <c r="F454" s="246" t="s">
        <v>185</v>
      </c>
      <c r="G454" s="244"/>
      <c r="H454" s="247">
        <v>186.03999999999999</v>
      </c>
      <c r="I454" s="244"/>
      <c r="J454" s="244"/>
      <c r="K454" s="244"/>
      <c r="L454" s="248"/>
      <c r="M454" s="249"/>
      <c r="N454" s="250"/>
      <c r="O454" s="250"/>
      <c r="P454" s="250"/>
      <c r="Q454" s="250"/>
      <c r="R454" s="250"/>
      <c r="S454" s="250"/>
      <c r="T454" s="251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2" t="s">
        <v>159</v>
      </c>
      <c r="AU454" s="252" t="s">
        <v>86</v>
      </c>
      <c r="AV454" s="14" t="s">
        <v>157</v>
      </c>
      <c r="AW454" s="14" t="s">
        <v>30</v>
      </c>
      <c r="AX454" s="14" t="s">
        <v>84</v>
      </c>
      <c r="AY454" s="252" t="s">
        <v>150</v>
      </c>
    </row>
    <row r="455" s="2" customFormat="1" ht="16.5" customHeight="1">
      <c r="A455" s="35"/>
      <c r="B455" s="36"/>
      <c r="C455" s="262" t="s">
        <v>726</v>
      </c>
      <c r="D455" s="262" t="s">
        <v>379</v>
      </c>
      <c r="E455" s="263" t="s">
        <v>727</v>
      </c>
      <c r="F455" s="264" t="s">
        <v>728</v>
      </c>
      <c r="G455" s="265" t="s">
        <v>163</v>
      </c>
      <c r="H455" s="266">
        <v>213.946</v>
      </c>
      <c r="I455" s="267">
        <v>3.0600000000000001</v>
      </c>
      <c r="J455" s="267">
        <f>ROUND(I455*H455,2)</f>
        <v>654.66999999999996</v>
      </c>
      <c r="K455" s="264" t="s">
        <v>156</v>
      </c>
      <c r="L455" s="268"/>
      <c r="M455" s="269" t="s">
        <v>1</v>
      </c>
      <c r="N455" s="270" t="s">
        <v>41</v>
      </c>
      <c r="O455" s="228">
        <v>0</v>
      </c>
      <c r="P455" s="228">
        <f>O455*H455</f>
        <v>0</v>
      </c>
      <c r="Q455" s="228">
        <v>0</v>
      </c>
      <c r="R455" s="228">
        <f>Q455*H455</f>
        <v>0</v>
      </c>
      <c r="S455" s="228">
        <v>0</v>
      </c>
      <c r="T455" s="229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30" t="s">
        <v>333</v>
      </c>
      <c r="AT455" s="230" t="s">
        <v>379</v>
      </c>
      <c r="AU455" s="230" t="s">
        <v>86</v>
      </c>
      <c r="AY455" s="18" t="s">
        <v>150</v>
      </c>
      <c r="BE455" s="231">
        <f>IF(N455="základní",J455,0)</f>
        <v>654.66999999999996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8" t="s">
        <v>84</v>
      </c>
      <c r="BK455" s="231">
        <f>ROUND(I455*H455,2)</f>
        <v>654.66999999999996</v>
      </c>
      <c r="BL455" s="18" t="s">
        <v>253</v>
      </c>
      <c r="BM455" s="230" t="s">
        <v>729</v>
      </c>
    </row>
    <row r="456" s="13" customFormat="1">
      <c r="A456" s="13"/>
      <c r="B456" s="232"/>
      <c r="C456" s="233"/>
      <c r="D456" s="234" t="s">
        <v>159</v>
      </c>
      <c r="E456" s="233"/>
      <c r="F456" s="236" t="s">
        <v>730</v>
      </c>
      <c r="G456" s="233"/>
      <c r="H456" s="237">
        <v>213.946</v>
      </c>
      <c r="I456" s="233"/>
      <c r="J456" s="233"/>
      <c r="K456" s="233"/>
      <c r="L456" s="238"/>
      <c r="M456" s="239"/>
      <c r="N456" s="240"/>
      <c r="O456" s="240"/>
      <c r="P456" s="240"/>
      <c r="Q456" s="240"/>
      <c r="R456" s="240"/>
      <c r="S456" s="240"/>
      <c r="T456" s="241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2" t="s">
        <v>159</v>
      </c>
      <c r="AU456" s="242" t="s">
        <v>86</v>
      </c>
      <c r="AV456" s="13" t="s">
        <v>86</v>
      </c>
      <c r="AW456" s="13" t="s">
        <v>4</v>
      </c>
      <c r="AX456" s="13" t="s">
        <v>84</v>
      </c>
      <c r="AY456" s="242" t="s">
        <v>150</v>
      </c>
    </row>
    <row r="457" s="2" customFormat="1" ht="24.15" customHeight="1">
      <c r="A457" s="35"/>
      <c r="B457" s="36"/>
      <c r="C457" s="262" t="s">
        <v>731</v>
      </c>
      <c r="D457" s="262" t="s">
        <v>379</v>
      </c>
      <c r="E457" s="263" t="s">
        <v>732</v>
      </c>
      <c r="F457" s="264" t="s">
        <v>733</v>
      </c>
      <c r="G457" s="265" t="s">
        <v>163</v>
      </c>
      <c r="H457" s="266">
        <v>213.946</v>
      </c>
      <c r="I457" s="267">
        <v>32.600000000000001</v>
      </c>
      <c r="J457" s="267">
        <f>ROUND(I457*H457,2)</f>
        <v>6974.6400000000003</v>
      </c>
      <c r="K457" s="264" t="s">
        <v>156</v>
      </c>
      <c r="L457" s="268"/>
      <c r="M457" s="269" t="s">
        <v>1</v>
      </c>
      <c r="N457" s="270" t="s">
        <v>41</v>
      </c>
      <c r="O457" s="228">
        <v>0</v>
      </c>
      <c r="P457" s="228">
        <f>O457*H457</f>
        <v>0</v>
      </c>
      <c r="Q457" s="228">
        <v>0.00029999999999999997</v>
      </c>
      <c r="R457" s="228">
        <f>Q457*H457</f>
        <v>0.064183799999999999</v>
      </c>
      <c r="S457" s="228">
        <v>0</v>
      </c>
      <c r="T457" s="229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30" t="s">
        <v>333</v>
      </c>
      <c r="AT457" s="230" t="s">
        <v>379</v>
      </c>
      <c r="AU457" s="230" t="s">
        <v>86</v>
      </c>
      <c r="AY457" s="18" t="s">
        <v>150</v>
      </c>
      <c r="BE457" s="231">
        <f>IF(N457="základní",J457,0)</f>
        <v>6974.6400000000003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8" t="s">
        <v>84</v>
      </c>
      <c r="BK457" s="231">
        <f>ROUND(I457*H457,2)</f>
        <v>6974.6400000000003</v>
      </c>
      <c r="BL457" s="18" t="s">
        <v>253</v>
      </c>
      <c r="BM457" s="230" t="s">
        <v>734</v>
      </c>
    </row>
    <row r="458" s="13" customFormat="1">
      <c r="A458" s="13"/>
      <c r="B458" s="232"/>
      <c r="C458" s="233"/>
      <c r="D458" s="234" t="s">
        <v>159</v>
      </c>
      <c r="E458" s="233"/>
      <c r="F458" s="236" t="s">
        <v>730</v>
      </c>
      <c r="G458" s="233"/>
      <c r="H458" s="237">
        <v>213.946</v>
      </c>
      <c r="I458" s="233"/>
      <c r="J458" s="233"/>
      <c r="K458" s="233"/>
      <c r="L458" s="238"/>
      <c r="M458" s="239"/>
      <c r="N458" s="240"/>
      <c r="O458" s="240"/>
      <c r="P458" s="240"/>
      <c r="Q458" s="240"/>
      <c r="R458" s="240"/>
      <c r="S458" s="240"/>
      <c r="T458" s="241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2" t="s">
        <v>159</v>
      </c>
      <c r="AU458" s="242" t="s">
        <v>86</v>
      </c>
      <c r="AV458" s="13" t="s">
        <v>86</v>
      </c>
      <c r="AW458" s="13" t="s">
        <v>4</v>
      </c>
      <c r="AX458" s="13" t="s">
        <v>84</v>
      </c>
      <c r="AY458" s="242" t="s">
        <v>150</v>
      </c>
    </row>
    <row r="459" s="2" customFormat="1" ht="24.15" customHeight="1">
      <c r="A459" s="35"/>
      <c r="B459" s="36"/>
      <c r="C459" s="220" t="s">
        <v>735</v>
      </c>
      <c r="D459" s="220" t="s">
        <v>152</v>
      </c>
      <c r="E459" s="221" t="s">
        <v>736</v>
      </c>
      <c r="F459" s="222" t="s">
        <v>737</v>
      </c>
      <c r="G459" s="223" t="s">
        <v>163</v>
      </c>
      <c r="H459" s="224">
        <v>32.229999999999997</v>
      </c>
      <c r="I459" s="225">
        <v>150</v>
      </c>
      <c r="J459" s="225">
        <f>ROUND(I459*H459,2)</f>
        <v>4834.5</v>
      </c>
      <c r="K459" s="222" t="s">
        <v>1</v>
      </c>
      <c r="L459" s="38"/>
      <c r="M459" s="226" t="s">
        <v>1</v>
      </c>
      <c r="N459" s="227" t="s">
        <v>41</v>
      </c>
      <c r="O459" s="228">
        <v>0.036999999999999998</v>
      </c>
      <c r="P459" s="228">
        <f>O459*H459</f>
        <v>1.1925099999999997</v>
      </c>
      <c r="Q459" s="228">
        <v>0</v>
      </c>
      <c r="R459" s="228">
        <f>Q459*H459</f>
        <v>0</v>
      </c>
      <c r="S459" s="228">
        <v>0</v>
      </c>
      <c r="T459" s="229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30" t="s">
        <v>253</v>
      </c>
      <c r="AT459" s="230" t="s">
        <v>152</v>
      </c>
      <c r="AU459" s="230" t="s">
        <v>86</v>
      </c>
      <c r="AY459" s="18" t="s">
        <v>150</v>
      </c>
      <c r="BE459" s="231">
        <f>IF(N459="základní",J459,0)</f>
        <v>4834.5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18" t="s">
        <v>84</v>
      </c>
      <c r="BK459" s="231">
        <f>ROUND(I459*H459,2)</f>
        <v>4834.5</v>
      </c>
      <c r="BL459" s="18" t="s">
        <v>253</v>
      </c>
      <c r="BM459" s="230" t="s">
        <v>738</v>
      </c>
    </row>
    <row r="460" s="13" customFormat="1">
      <c r="A460" s="13"/>
      <c r="B460" s="232"/>
      <c r="C460" s="233"/>
      <c r="D460" s="234" t="s">
        <v>159</v>
      </c>
      <c r="E460" s="235" t="s">
        <v>1</v>
      </c>
      <c r="F460" s="236" t="s">
        <v>720</v>
      </c>
      <c r="G460" s="233"/>
      <c r="H460" s="237">
        <v>32.229999999999997</v>
      </c>
      <c r="I460" s="233"/>
      <c r="J460" s="233"/>
      <c r="K460" s="233"/>
      <c r="L460" s="238"/>
      <c r="M460" s="239"/>
      <c r="N460" s="240"/>
      <c r="O460" s="240"/>
      <c r="P460" s="240"/>
      <c r="Q460" s="240"/>
      <c r="R460" s="240"/>
      <c r="S460" s="240"/>
      <c r="T460" s="24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2" t="s">
        <v>159</v>
      </c>
      <c r="AU460" s="242" t="s">
        <v>86</v>
      </c>
      <c r="AV460" s="13" t="s">
        <v>86</v>
      </c>
      <c r="AW460" s="13" t="s">
        <v>30</v>
      </c>
      <c r="AX460" s="13" t="s">
        <v>84</v>
      </c>
      <c r="AY460" s="242" t="s">
        <v>150</v>
      </c>
    </row>
    <row r="461" s="2" customFormat="1" ht="24.15" customHeight="1">
      <c r="A461" s="35"/>
      <c r="B461" s="36"/>
      <c r="C461" s="220" t="s">
        <v>739</v>
      </c>
      <c r="D461" s="220" t="s">
        <v>152</v>
      </c>
      <c r="E461" s="221" t="s">
        <v>740</v>
      </c>
      <c r="F461" s="222" t="s">
        <v>741</v>
      </c>
      <c r="G461" s="223" t="s">
        <v>163</v>
      </c>
      <c r="H461" s="224">
        <v>20.280000000000001</v>
      </c>
      <c r="I461" s="225">
        <v>134</v>
      </c>
      <c r="J461" s="225">
        <f>ROUND(I461*H461,2)</f>
        <v>2717.52</v>
      </c>
      <c r="K461" s="222" t="s">
        <v>156</v>
      </c>
      <c r="L461" s="38"/>
      <c r="M461" s="226" t="s">
        <v>1</v>
      </c>
      <c r="N461" s="227" t="s">
        <v>41</v>
      </c>
      <c r="O461" s="228">
        <v>0.158</v>
      </c>
      <c r="P461" s="228">
        <f>O461*H461</f>
        <v>3.2042400000000004</v>
      </c>
      <c r="Q461" s="228">
        <v>0.00012999999999999999</v>
      </c>
      <c r="R461" s="228">
        <f>Q461*H461</f>
        <v>0.0026364000000000001</v>
      </c>
      <c r="S461" s="228">
        <v>0</v>
      </c>
      <c r="T461" s="229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30" t="s">
        <v>253</v>
      </c>
      <c r="AT461" s="230" t="s">
        <v>152</v>
      </c>
      <c r="AU461" s="230" t="s">
        <v>86</v>
      </c>
      <c r="AY461" s="18" t="s">
        <v>150</v>
      </c>
      <c r="BE461" s="231">
        <f>IF(N461="základní",J461,0)</f>
        <v>2717.52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8" t="s">
        <v>84</v>
      </c>
      <c r="BK461" s="231">
        <f>ROUND(I461*H461,2)</f>
        <v>2717.52</v>
      </c>
      <c r="BL461" s="18" t="s">
        <v>253</v>
      </c>
      <c r="BM461" s="230" t="s">
        <v>742</v>
      </c>
    </row>
    <row r="462" s="13" customFormat="1">
      <c r="A462" s="13"/>
      <c r="B462" s="232"/>
      <c r="C462" s="233"/>
      <c r="D462" s="234" t="s">
        <v>159</v>
      </c>
      <c r="E462" s="235" t="s">
        <v>1</v>
      </c>
      <c r="F462" s="236" t="s">
        <v>743</v>
      </c>
      <c r="G462" s="233"/>
      <c r="H462" s="237">
        <v>4.1299999999999999</v>
      </c>
      <c r="I462" s="233"/>
      <c r="J462" s="233"/>
      <c r="K462" s="233"/>
      <c r="L462" s="238"/>
      <c r="M462" s="239"/>
      <c r="N462" s="240"/>
      <c r="O462" s="240"/>
      <c r="P462" s="240"/>
      <c r="Q462" s="240"/>
      <c r="R462" s="240"/>
      <c r="S462" s="240"/>
      <c r="T462" s="24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2" t="s">
        <v>159</v>
      </c>
      <c r="AU462" s="242" t="s">
        <v>86</v>
      </c>
      <c r="AV462" s="13" t="s">
        <v>86</v>
      </c>
      <c r="AW462" s="13" t="s">
        <v>30</v>
      </c>
      <c r="AX462" s="13" t="s">
        <v>76</v>
      </c>
      <c r="AY462" s="242" t="s">
        <v>150</v>
      </c>
    </row>
    <row r="463" s="13" customFormat="1">
      <c r="A463" s="13"/>
      <c r="B463" s="232"/>
      <c r="C463" s="233"/>
      <c r="D463" s="234" t="s">
        <v>159</v>
      </c>
      <c r="E463" s="235" t="s">
        <v>1</v>
      </c>
      <c r="F463" s="236" t="s">
        <v>744</v>
      </c>
      <c r="G463" s="233"/>
      <c r="H463" s="237">
        <v>5.3399999999999999</v>
      </c>
      <c r="I463" s="233"/>
      <c r="J463" s="233"/>
      <c r="K463" s="233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159</v>
      </c>
      <c r="AU463" s="242" t="s">
        <v>86</v>
      </c>
      <c r="AV463" s="13" t="s">
        <v>86</v>
      </c>
      <c r="AW463" s="13" t="s">
        <v>30</v>
      </c>
      <c r="AX463" s="13" t="s">
        <v>76</v>
      </c>
      <c r="AY463" s="242" t="s">
        <v>150</v>
      </c>
    </row>
    <row r="464" s="13" customFormat="1">
      <c r="A464" s="13"/>
      <c r="B464" s="232"/>
      <c r="C464" s="233"/>
      <c r="D464" s="234" t="s">
        <v>159</v>
      </c>
      <c r="E464" s="235" t="s">
        <v>1</v>
      </c>
      <c r="F464" s="236" t="s">
        <v>745</v>
      </c>
      <c r="G464" s="233"/>
      <c r="H464" s="237">
        <v>6.0720000000000001</v>
      </c>
      <c r="I464" s="233"/>
      <c r="J464" s="233"/>
      <c r="K464" s="233"/>
      <c r="L464" s="238"/>
      <c r="M464" s="239"/>
      <c r="N464" s="240"/>
      <c r="O464" s="240"/>
      <c r="P464" s="240"/>
      <c r="Q464" s="240"/>
      <c r="R464" s="240"/>
      <c r="S464" s="240"/>
      <c r="T464" s="24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2" t="s">
        <v>159</v>
      </c>
      <c r="AU464" s="242" t="s">
        <v>86</v>
      </c>
      <c r="AV464" s="13" t="s">
        <v>86</v>
      </c>
      <c r="AW464" s="13" t="s">
        <v>30</v>
      </c>
      <c r="AX464" s="13" t="s">
        <v>76</v>
      </c>
      <c r="AY464" s="242" t="s">
        <v>150</v>
      </c>
    </row>
    <row r="465" s="13" customFormat="1">
      <c r="A465" s="13"/>
      <c r="B465" s="232"/>
      <c r="C465" s="233"/>
      <c r="D465" s="234" t="s">
        <v>159</v>
      </c>
      <c r="E465" s="235" t="s">
        <v>1</v>
      </c>
      <c r="F465" s="236" t="s">
        <v>746</v>
      </c>
      <c r="G465" s="233"/>
      <c r="H465" s="237">
        <v>4.0659999999999998</v>
      </c>
      <c r="I465" s="233"/>
      <c r="J465" s="233"/>
      <c r="K465" s="233"/>
      <c r="L465" s="238"/>
      <c r="M465" s="239"/>
      <c r="N465" s="240"/>
      <c r="O465" s="240"/>
      <c r="P465" s="240"/>
      <c r="Q465" s="240"/>
      <c r="R465" s="240"/>
      <c r="S465" s="240"/>
      <c r="T465" s="24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2" t="s">
        <v>159</v>
      </c>
      <c r="AU465" s="242" t="s">
        <v>86</v>
      </c>
      <c r="AV465" s="13" t="s">
        <v>86</v>
      </c>
      <c r="AW465" s="13" t="s">
        <v>30</v>
      </c>
      <c r="AX465" s="13" t="s">
        <v>76</v>
      </c>
      <c r="AY465" s="242" t="s">
        <v>150</v>
      </c>
    </row>
    <row r="466" s="16" customFormat="1">
      <c r="A466" s="16"/>
      <c r="B466" s="271"/>
      <c r="C466" s="272"/>
      <c r="D466" s="234" t="s">
        <v>159</v>
      </c>
      <c r="E466" s="273" t="s">
        <v>1</v>
      </c>
      <c r="F466" s="274" t="s">
        <v>457</v>
      </c>
      <c r="G466" s="272"/>
      <c r="H466" s="275">
        <v>19.607999999999997</v>
      </c>
      <c r="I466" s="272"/>
      <c r="J466" s="272"/>
      <c r="K466" s="272"/>
      <c r="L466" s="276"/>
      <c r="M466" s="277"/>
      <c r="N466" s="278"/>
      <c r="O466" s="278"/>
      <c r="P466" s="278"/>
      <c r="Q466" s="278"/>
      <c r="R466" s="278"/>
      <c r="S466" s="278"/>
      <c r="T466" s="279"/>
      <c r="U466" s="16"/>
      <c r="V466" s="16"/>
      <c r="W466" s="16"/>
      <c r="X466" s="16"/>
      <c r="Y466" s="16"/>
      <c r="Z466" s="16"/>
      <c r="AA466" s="16"/>
      <c r="AB466" s="16"/>
      <c r="AC466" s="16"/>
      <c r="AD466" s="16"/>
      <c r="AE466" s="16"/>
      <c r="AT466" s="280" t="s">
        <v>159</v>
      </c>
      <c r="AU466" s="280" t="s">
        <v>86</v>
      </c>
      <c r="AV466" s="16" t="s">
        <v>166</v>
      </c>
      <c r="AW466" s="16" t="s">
        <v>30</v>
      </c>
      <c r="AX466" s="16" t="s">
        <v>76</v>
      </c>
      <c r="AY466" s="280" t="s">
        <v>150</v>
      </c>
    </row>
    <row r="467" s="13" customFormat="1">
      <c r="A467" s="13"/>
      <c r="B467" s="232"/>
      <c r="C467" s="233"/>
      <c r="D467" s="234" t="s">
        <v>159</v>
      </c>
      <c r="E467" s="235" t="s">
        <v>1</v>
      </c>
      <c r="F467" s="236" t="s">
        <v>747</v>
      </c>
      <c r="G467" s="233"/>
      <c r="H467" s="237">
        <v>0.67200000000000004</v>
      </c>
      <c r="I467" s="233"/>
      <c r="J467" s="233"/>
      <c r="K467" s="233"/>
      <c r="L467" s="238"/>
      <c r="M467" s="239"/>
      <c r="N467" s="240"/>
      <c r="O467" s="240"/>
      <c r="P467" s="240"/>
      <c r="Q467" s="240"/>
      <c r="R467" s="240"/>
      <c r="S467" s="240"/>
      <c r="T467" s="241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2" t="s">
        <v>159</v>
      </c>
      <c r="AU467" s="242" t="s">
        <v>86</v>
      </c>
      <c r="AV467" s="13" t="s">
        <v>86</v>
      </c>
      <c r="AW467" s="13" t="s">
        <v>30</v>
      </c>
      <c r="AX467" s="13" t="s">
        <v>76</v>
      </c>
      <c r="AY467" s="242" t="s">
        <v>150</v>
      </c>
    </row>
    <row r="468" s="16" customFormat="1">
      <c r="A468" s="16"/>
      <c r="B468" s="271"/>
      <c r="C468" s="272"/>
      <c r="D468" s="234" t="s">
        <v>159</v>
      </c>
      <c r="E468" s="273" t="s">
        <v>1</v>
      </c>
      <c r="F468" s="274" t="s">
        <v>457</v>
      </c>
      <c r="G468" s="272"/>
      <c r="H468" s="275">
        <v>0.67200000000000004</v>
      </c>
      <c r="I468" s="272"/>
      <c r="J468" s="272"/>
      <c r="K468" s="272"/>
      <c r="L468" s="276"/>
      <c r="M468" s="277"/>
      <c r="N468" s="278"/>
      <c r="O468" s="278"/>
      <c r="P468" s="278"/>
      <c r="Q468" s="278"/>
      <c r="R468" s="278"/>
      <c r="S468" s="278"/>
      <c r="T468" s="279"/>
      <c r="U468" s="16"/>
      <c r="V468" s="16"/>
      <c r="W468" s="16"/>
      <c r="X468" s="16"/>
      <c r="Y468" s="16"/>
      <c r="Z468" s="16"/>
      <c r="AA468" s="16"/>
      <c r="AB468" s="16"/>
      <c r="AC468" s="16"/>
      <c r="AD468" s="16"/>
      <c r="AE468" s="16"/>
      <c r="AT468" s="280" t="s">
        <v>159</v>
      </c>
      <c r="AU468" s="280" t="s">
        <v>86</v>
      </c>
      <c r="AV468" s="16" t="s">
        <v>166</v>
      </c>
      <c r="AW468" s="16" t="s">
        <v>30</v>
      </c>
      <c r="AX468" s="16" t="s">
        <v>76</v>
      </c>
      <c r="AY468" s="280" t="s">
        <v>150</v>
      </c>
    </row>
    <row r="469" s="14" customFormat="1">
      <c r="A469" s="14"/>
      <c r="B469" s="243"/>
      <c r="C469" s="244"/>
      <c r="D469" s="234" t="s">
        <v>159</v>
      </c>
      <c r="E469" s="245" t="s">
        <v>1</v>
      </c>
      <c r="F469" s="246" t="s">
        <v>185</v>
      </c>
      <c r="G469" s="244"/>
      <c r="H469" s="247">
        <v>20.279999999999998</v>
      </c>
      <c r="I469" s="244"/>
      <c r="J469" s="244"/>
      <c r="K469" s="244"/>
      <c r="L469" s="248"/>
      <c r="M469" s="249"/>
      <c r="N469" s="250"/>
      <c r="O469" s="250"/>
      <c r="P469" s="250"/>
      <c r="Q469" s="250"/>
      <c r="R469" s="250"/>
      <c r="S469" s="250"/>
      <c r="T469" s="251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2" t="s">
        <v>159</v>
      </c>
      <c r="AU469" s="252" t="s">
        <v>86</v>
      </c>
      <c r="AV469" s="14" t="s">
        <v>157</v>
      </c>
      <c r="AW469" s="14" t="s">
        <v>30</v>
      </c>
      <c r="AX469" s="14" t="s">
        <v>84</v>
      </c>
      <c r="AY469" s="252" t="s">
        <v>150</v>
      </c>
    </row>
    <row r="470" s="2" customFormat="1" ht="24.15" customHeight="1">
      <c r="A470" s="35"/>
      <c r="B470" s="36"/>
      <c r="C470" s="220" t="s">
        <v>748</v>
      </c>
      <c r="D470" s="220" t="s">
        <v>152</v>
      </c>
      <c r="E470" s="221" t="s">
        <v>749</v>
      </c>
      <c r="F470" s="222" t="s">
        <v>750</v>
      </c>
      <c r="G470" s="223" t="s">
        <v>163</v>
      </c>
      <c r="H470" s="224">
        <v>20.280000000000001</v>
      </c>
      <c r="I470" s="225">
        <v>116</v>
      </c>
      <c r="J470" s="225">
        <f>ROUND(I470*H470,2)</f>
        <v>2352.48</v>
      </c>
      <c r="K470" s="222" t="s">
        <v>156</v>
      </c>
      <c r="L470" s="38"/>
      <c r="M470" s="226" t="s">
        <v>1</v>
      </c>
      <c r="N470" s="227" t="s">
        <v>41</v>
      </c>
      <c r="O470" s="228">
        <v>0.14899999999999999</v>
      </c>
      <c r="P470" s="228">
        <f>O470*H470</f>
        <v>3.0217200000000002</v>
      </c>
      <c r="Q470" s="228">
        <v>0.00013999999999999999</v>
      </c>
      <c r="R470" s="228">
        <f>Q470*H470</f>
        <v>0.0028392000000000001</v>
      </c>
      <c r="S470" s="228">
        <v>0</v>
      </c>
      <c r="T470" s="229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30" t="s">
        <v>253</v>
      </c>
      <c r="AT470" s="230" t="s">
        <v>152</v>
      </c>
      <c r="AU470" s="230" t="s">
        <v>86</v>
      </c>
      <c r="AY470" s="18" t="s">
        <v>150</v>
      </c>
      <c r="BE470" s="231">
        <f>IF(N470="základní",J470,0)</f>
        <v>2352.48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8" t="s">
        <v>84</v>
      </c>
      <c r="BK470" s="231">
        <f>ROUND(I470*H470,2)</f>
        <v>2352.48</v>
      </c>
      <c r="BL470" s="18" t="s">
        <v>253</v>
      </c>
      <c r="BM470" s="230" t="s">
        <v>751</v>
      </c>
    </row>
    <row r="471" s="2" customFormat="1" ht="24.15" customHeight="1">
      <c r="A471" s="35"/>
      <c r="B471" s="36"/>
      <c r="C471" s="220" t="s">
        <v>752</v>
      </c>
      <c r="D471" s="220" t="s">
        <v>152</v>
      </c>
      <c r="E471" s="221" t="s">
        <v>753</v>
      </c>
      <c r="F471" s="222" t="s">
        <v>754</v>
      </c>
      <c r="G471" s="223" t="s">
        <v>163</v>
      </c>
      <c r="H471" s="224">
        <v>6.1660000000000004</v>
      </c>
      <c r="I471" s="225">
        <v>135</v>
      </c>
      <c r="J471" s="225">
        <f>ROUND(I471*H471,2)</f>
        <v>832.40999999999997</v>
      </c>
      <c r="K471" s="222" t="s">
        <v>156</v>
      </c>
      <c r="L471" s="38"/>
      <c r="M471" s="226" t="s">
        <v>1</v>
      </c>
      <c r="N471" s="227" t="s">
        <v>41</v>
      </c>
      <c r="O471" s="228">
        <v>0.184</v>
      </c>
      <c r="P471" s="228">
        <f>O471*H471</f>
        <v>1.134544</v>
      </c>
      <c r="Q471" s="228">
        <v>0.00013999999999999999</v>
      </c>
      <c r="R471" s="228">
        <f>Q471*H471</f>
        <v>0.00086323999999999993</v>
      </c>
      <c r="S471" s="228">
        <v>0</v>
      </c>
      <c r="T471" s="229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30" t="s">
        <v>253</v>
      </c>
      <c r="AT471" s="230" t="s">
        <v>152</v>
      </c>
      <c r="AU471" s="230" t="s">
        <v>86</v>
      </c>
      <c r="AY471" s="18" t="s">
        <v>150</v>
      </c>
      <c r="BE471" s="231">
        <f>IF(N471="základní",J471,0)</f>
        <v>832.40999999999997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8" t="s">
        <v>84</v>
      </c>
      <c r="BK471" s="231">
        <f>ROUND(I471*H471,2)</f>
        <v>832.40999999999997</v>
      </c>
      <c r="BL471" s="18" t="s">
        <v>253</v>
      </c>
      <c r="BM471" s="230" t="s">
        <v>755</v>
      </c>
    </row>
    <row r="472" s="15" customFormat="1">
      <c r="A472" s="15"/>
      <c r="B472" s="253"/>
      <c r="C472" s="254"/>
      <c r="D472" s="234" t="s">
        <v>159</v>
      </c>
      <c r="E472" s="255" t="s">
        <v>1</v>
      </c>
      <c r="F472" s="256" t="s">
        <v>756</v>
      </c>
      <c r="G472" s="254"/>
      <c r="H472" s="255" t="s">
        <v>1</v>
      </c>
      <c r="I472" s="254"/>
      <c r="J472" s="254"/>
      <c r="K472" s="254"/>
      <c r="L472" s="257"/>
      <c r="M472" s="258"/>
      <c r="N472" s="259"/>
      <c r="O472" s="259"/>
      <c r="P472" s="259"/>
      <c r="Q472" s="259"/>
      <c r="R472" s="259"/>
      <c r="S472" s="259"/>
      <c r="T472" s="260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1" t="s">
        <v>159</v>
      </c>
      <c r="AU472" s="261" t="s">
        <v>86</v>
      </c>
      <c r="AV472" s="15" t="s">
        <v>84</v>
      </c>
      <c r="AW472" s="15" t="s">
        <v>30</v>
      </c>
      <c r="AX472" s="15" t="s">
        <v>76</v>
      </c>
      <c r="AY472" s="261" t="s">
        <v>150</v>
      </c>
    </row>
    <row r="473" s="13" customFormat="1">
      <c r="A473" s="13"/>
      <c r="B473" s="232"/>
      <c r="C473" s="233"/>
      <c r="D473" s="234" t="s">
        <v>159</v>
      </c>
      <c r="E473" s="235" t="s">
        <v>1</v>
      </c>
      <c r="F473" s="236" t="s">
        <v>757</v>
      </c>
      <c r="G473" s="233"/>
      <c r="H473" s="237">
        <v>4.3460000000000001</v>
      </c>
      <c r="I473" s="233"/>
      <c r="J473" s="233"/>
      <c r="K473" s="233"/>
      <c r="L473" s="238"/>
      <c r="M473" s="239"/>
      <c r="N473" s="240"/>
      <c r="O473" s="240"/>
      <c r="P473" s="240"/>
      <c r="Q473" s="240"/>
      <c r="R473" s="240"/>
      <c r="S473" s="240"/>
      <c r="T473" s="24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2" t="s">
        <v>159</v>
      </c>
      <c r="AU473" s="242" t="s">
        <v>86</v>
      </c>
      <c r="AV473" s="13" t="s">
        <v>86</v>
      </c>
      <c r="AW473" s="13" t="s">
        <v>30</v>
      </c>
      <c r="AX473" s="13" t="s">
        <v>76</v>
      </c>
      <c r="AY473" s="242" t="s">
        <v>150</v>
      </c>
    </row>
    <row r="474" s="15" customFormat="1">
      <c r="A474" s="15"/>
      <c r="B474" s="253"/>
      <c r="C474" s="254"/>
      <c r="D474" s="234" t="s">
        <v>159</v>
      </c>
      <c r="E474" s="255" t="s">
        <v>1</v>
      </c>
      <c r="F474" s="256" t="s">
        <v>758</v>
      </c>
      <c r="G474" s="254"/>
      <c r="H474" s="255" t="s">
        <v>1</v>
      </c>
      <c r="I474" s="254"/>
      <c r="J474" s="254"/>
      <c r="K474" s="254"/>
      <c r="L474" s="257"/>
      <c r="M474" s="258"/>
      <c r="N474" s="259"/>
      <c r="O474" s="259"/>
      <c r="P474" s="259"/>
      <c r="Q474" s="259"/>
      <c r="R474" s="259"/>
      <c r="S474" s="259"/>
      <c r="T474" s="260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61" t="s">
        <v>159</v>
      </c>
      <c r="AU474" s="261" t="s">
        <v>86</v>
      </c>
      <c r="AV474" s="15" t="s">
        <v>84</v>
      </c>
      <c r="AW474" s="15" t="s">
        <v>30</v>
      </c>
      <c r="AX474" s="15" t="s">
        <v>76</v>
      </c>
      <c r="AY474" s="261" t="s">
        <v>150</v>
      </c>
    </row>
    <row r="475" s="13" customFormat="1">
      <c r="A475" s="13"/>
      <c r="B475" s="232"/>
      <c r="C475" s="233"/>
      <c r="D475" s="234" t="s">
        <v>159</v>
      </c>
      <c r="E475" s="235" t="s">
        <v>1</v>
      </c>
      <c r="F475" s="236" t="s">
        <v>759</v>
      </c>
      <c r="G475" s="233"/>
      <c r="H475" s="237">
        <v>1.8200000000000001</v>
      </c>
      <c r="I475" s="233"/>
      <c r="J475" s="233"/>
      <c r="K475" s="233"/>
      <c r="L475" s="238"/>
      <c r="M475" s="239"/>
      <c r="N475" s="240"/>
      <c r="O475" s="240"/>
      <c r="P475" s="240"/>
      <c r="Q475" s="240"/>
      <c r="R475" s="240"/>
      <c r="S475" s="240"/>
      <c r="T475" s="24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2" t="s">
        <v>159</v>
      </c>
      <c r="AU475" s="242" t="s">
        <v>86</v>
      </c>
      <c r="AV475" s="13" t="s">
        <v>86</v>
      </c>
      <c r="AW475" s="13" t="s">
        <v>30</v>
      </c>
      <c r="AX475" s="13" t="s">
        <v>76</v>
      </c>
      <c r="AY475" s="242" t="s">
        <v>150</v>
      </c>
    </row>
    <row r="476" s="14" customFormat="1">
      <c r="A476" s="14"/>
      <c r="B476" s="243"/>
      <c r="C476" s="244"/>
      <c r="D476" s="234" t="s">
        <v>159</v>
      </c>
      <c r="E476" s="245" t="s">
        <v>1</v>
      </c>
      <c r="F476" s="246" t="s">
        <v>185</v>
      </c>
      <c r="G476" s="244"/>
      <c r="H476" s="247">
        <v>6.1660000000000004</v>
      </c>
      <c r="I476" s="244"/>
      <c r="J476" s="244"/>
      <c r="K476" s="244"/>
      <c r="L476" s="248"/>
      <c r="M476" s="249"/>
      <c r="N476" s="250"/>
      <c r="O476" s="250"/>
      <c r="P476" s="250"/>
      <c r="Q476" s="250"/>
      <c r="R476" s="250"/>
      <c r="S476" s="250"/>
      <c r="T476" s="251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2" t="s">
        <v>159</v>
      </c>
      <c r="AU476" s="252" t="s">
        <v>86</v>
      </c>
      <c r="AV476" s="14" t="s">
        <v>157</v>
      </c>
      <c r="AW476" s="14" t="s">
        <v>30</v>
      </c>
      <c r="AX476" s="14" t="s">
        <v>84</v>
      </c>
      <c r="AY476" s="252" t="s">
        <v>150</v>
      </c>
    </row>
    <row r="477" s="2" customFormat="1" ht="24.15" customHeight="1">
      <c r="A477" s="35"/>
      <c r="B477" s="36"/>
      <c r="C477" s="220" t="s">
        <v>760</v>
      </c>
      <c r="D477" s="220" t="s">
        <v>152</v>
      </c>
      <c r="E477" s="221" t="s">
        <v>761</v>
      </c>
      <c r="F477" s="222" t="s">
        <v>762</v>
      </c>
      <c r="G477" s="223" t="s">
        <v>163</v>
      </c>
      <c r="H477" s="224">
        <v>12.332000000000001</v>
      </c>
      <c r="I477" s="225">
        <v>127</v>
      </c>
      <c r="J477" s="225">
        <f>ROUND(I477*H477,2)</f>
        <v>1566.1600000000001</v>
      </c>
      <c r="K477" s="222" t="s">
        <v>156</v>
      </c>
      <c r="L477" s="38"/>
      <c r="M477" s="226" t="s">
        <v>1</v>
      </c>
      <c r="N477" s="227" t="s">
        <v>41</v>
      </c>
      <c r="O477" s="228">
        <v>0.17199999999999999</v>
      </c>
      <c r="P477" s="228">
        <f>O477*H477</f>
        <v>2.1211039999999999</v>
      </c>
      <c r="Q477" s="228">
        <v>0.00012</v>
      </c>
      <c r="R477" s="228">
        <f>Q477*H477</f>
        <v>0.0014798400000000001</v>
      </c>
      <c r="S477" s="228">
        <v>0</v>
      </c>
      <c r="T477" s="229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30" t="s">
        <v>253</v>
      </c>
      <c r="AT477" s="230" t="s">
        <v>152</v>
      </c>
      <c r="AU477" s="230" t="s">
        <v>86</v>
      </c>
      <c r="AY477" s="18" t="s">
        <v>150</v>
      </c>
      <c r="BE477" s="231">
        <f>IF(N477="základní",J477,0)</f>
        <v>1566.1600000000001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8" t="s">
        <v>84</v>
      </c>
      <c r="BK477" s="231">
        <f>ROUND(I477*H477,2)</f>
        <v>1566.1600000000001</v>
      </c>
      <c r="BL477" s="18" t="s">
        <v>253</v>
      </c>
      <c r="BM477" s="230" t="s">
        <v>763</v>
      </c>
    </row>
    <row r="478" s="15" customFormat="1">
      <c r="A478" s="15"/>
      <c r="B478" s="253"/>
      <c r="C478" s="254"/>
      <c r="D478" s="234" t="s">
        <v>159</v>
      </c>
      <c r="E478" s="255" t="s">
        <v>1</v>
      </c>
      <c r="F478" s="256" t="s">
        <v>756</v>
      </c>
      <c r="G478" s="254"/>
      <c r="H478" s="255" t="s">
        <v>1</v>
      </c>
      <c r="I478" s="254"/>
      <c r="J478" s="254"/>
      <c r="K478" s="254"/>
      <c r="L478" s="257"/>
      <c r="M478" s="258"/>
      <c r="N478" s="259"/>
      <c r="O478" s="259"/>
      <c r="P478" s="259"/>
      <c r="Q478" s="259"/>
      <c r="R478" s="259"/>
      <c r="S478" s="259"/>
      <c r="T478" s="260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61" t="s">
        <v>159</v>
      </c>
      <c r="AU478" s="261" t="s">
        <v>86</v>
      </c>
      <c r="AV478" s="15" t="s">
        <v>84</v>
      </c>
      <c r="AW478" s="15" t="s">
        <v>30</v>
      </c>
      <c r="AX478" s="15" t="s">
        <v>76</v>
      </c>
      <c r="AY478" s="261" t="s">
        <v>150</v>
      </c>
    </row>
    <row r="479" s="13" customFormat="1">
      <c r="A479" s="13"/>
      <c r="B479" s="232"/>
      <c r="C479" s="233"/>
      <c r="D479" s="234" t="s">
        <v>159</v>
      </c>
      <c r="E479" s="235" t="s">
        <v>1</v>
      </c>
      <c r="F479" s="236" t="s">
        <v>764</v>
      </c>
      <c r="G479" s="233"/>
      <c r="H479" s="237">
        <v>8.6910000000000007</v>
      </c>
      <c r="I479" s="233"/>
      <c r="J479" s="233"/>
      <c r="K479" s="233"/>
      <c r="L479" s="238"/>
      <c r="M479" s="239"/>
      <c r="N479" s="240"/>
      <c r="O479" s="240"/>
      <c r="P479" s="240"/>
      <c r="Q479" s="240"/>
      <c r="R479" s="240"/>
      <c r="S479" s="240"/>
      <c r="T479" s="24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2" t="s">
        <v>159</v>
      </c>
      <c r="AU479" s="242" t="s">
        <v>86</v>
      </c>
      <c r="AV479" s="13" t="s">
        <v>86</v>
      </c>
      <c r="AW479" s="13" t="s">
        <v>30</v>
      </c>
      <c r="AX479" s="13" t="s">
        <v>76</v>
      </c>
      <c r="AY479" s="242" t="s">
        <v>150</v>
      </c>
    </row>
    <row r="480" s="15" customFormat="1">
      <c r="A480" s="15"/>
      <c r="B480" s="253"/>
      <c r="C480" s="254"/>
      <c r="D480" s="234" t="s">
        <v>159</v>
      </c>
      <c r="E480" s="255" t="s">
        <v>1</v>
      </c>
      <c r="F480" s="256" t="s">
        <v>758</v>
      </c>
      <c r="G480" s="254"/>
      <c r="H480" s="255" t="s">
        <v>1</v>
      </c>
      <c r="I480" s="254"/>
      <c r="J480" s="254"/>
      <c r="K480" s="254"/>
      <c r="L480" s="257"/>
      <c r="M480" s="258"/>
      <c r="N480" s="259"/>
      <c r="O480" s="259"/>
      <c r="P480" s="259"/>
      <c r="Q480" s="259"/>
      <c r="R480" s="259"/>
      <c r="S480" s="259"/>
      <c r="T480" s="260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61" t="s">
        <v>159</v>
      </c>
      <c r="AU480" s="261" t="s">
        <v>86</v>
      </c>
      <c r="AV480" s="15" t="s">
        <v>84</v>
      </c>
      <c r="AW480" s="15" t="s">
        <v>30</v>
      </c>
      <c r="AX480" s="15" t="s">
        <v>76</v>
      </c>
      <c r="AY480" s="261" t="s">
        <v>150</v>
      </c>
    </row>
    <row r="481" s="13" customFormat="1">
      <c r="A481" s="13"/>
      <c r="B481" s="232"/>
      <c r="C481" s="233"/>
      <c r="D481" s="234" t="s">
        <v>159</v>
      </c>
      <c r="E481" s="235" t="s">
        <v>1</v>
      </c>
      <c r="F481" s="236" t="s">
        <v>765</v>
      </c>
      <c r="G481" s="233"/>
      <c r="H481" s="237">
        <v>3.641</v>
      </c>
      <c r="I481" s="233"/>
      <c r="J481" s="233"/>
      <c r="K481" s="233"/>
      <c r="L481" s="238"/>
      <c r="M481" s="239"/>
      <c r="N481" s="240"/>
      <c r="O481" s="240"/>
      <c r="P481" s="240"/>
      <c r="Q481" s="240"/>
      <c r="R481" s="240"/>
      <c r="S481" s="240"/>
      <c r="T481" s="24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2" t="s">
        <v>159</v>
      </c>
      <c r="AU481" s="242" t="s">
        <v>86</v>
      </c>
      <c r="AV481" s="13" t="s">
        <v>86</v>
      </c>
      <c r="AW481" s="13" t="s">
        <v>30</v>
      </c>
      <c r="AX481" s="13" t="s">
        <v>76</v>
      </c>
      <c r="AY481" s="242" t="s">
        <v>150</v>
      </c>
    </row>
    <row r="482" s="14" customFormat="1">
      <c r="A482" s="14"/>
      <c r="B482" s="243"/>
      <c r="C482" s="244"/>
      <c r="D482" s="234" t="s">
        <v>159</v>
      </c>
      <c r="E482" s="245" t="s">
        <v>1</v>
      </c>
      <c r="F482" s="246" t="s">
        <v>185</v>
      </c>
      <c r="G482" s="244"/>
      <c r="H482" s="247">
        <v>12.332000000000001</v>
      </c>
      <c r="I482" s="244"/>
      <c r="J482" s="244"/>
      <c r="K482" s="244"/>
      <c r="L482" s="248"/>
      <c r="M482" s="249"/>
      <c r="N482" s="250"/>
      <c r="O482" s="250"/>
      <c r="P482" s="250"/>
      <c r="Q482" s="250"/>
      <c r="R482" s="250"/>
      <c r="S482" s="250"/>
      <c r="T482" s="25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2" t="s">
        <v>159</v>
      </c>
      <c r="AU482" s="252" t="s">
        <v>86</v>
      </c>
      <c r="AV482" s="14" t="s">
        <v>157</v>
      </c>
      <c r="AW482" s="14" t="s">
        <v>30</v>
      </c>
      <c r="AX482" s="14" t="s">
        <v>84</v>
      </c>
      <c r="AY482" s="252" t="s">
        <v>150</v>
      </c>
    </row>
    <row r="483" s="12" customFormat="1" ht="22.8" customHeight="1">
      <c r="A483" s="12"/>
      <c r="B483" s="205"/>
      <c r="C483" s="206"/>
      <c r="D483" s="207" t="s">
        <v>75</v>
      </c>
      <c r="E483" s="218" t="s">
        <v>766</v>
      </c>
      <c r="F483" s="218" t="s">
        <v>767</v>
      </c>
      <c r="G483" s="206"/>
      <c r="H483" s="206"/>
      <c r="I483" s="206"/>
      <c r="J483" s="219">
        <f>BK483</f>
        <v>22091.130000000001</v>
      </c>
      <c r="K483" s="206"/>
      <c r="L483" s="210"/>
      <c r="M483" s="211"/>
      <c r="N483" s="212"/>
      <c r="O483" s="212"/>
      <c r="P483" s="213">
        <f>SUM(P484:P507)</f>
        <v>32.492319000000002</v>
      </c>
      <c r="Q483" s="212"/>
      <c r="R483" s="213">
        <f>SUM(R484:R507)</f>
        <v>0.094410419999999995</v>
      </c>
      <c r="S483" s="212"/>
      <c r="T483" s="214">
        <f>SUM(T484:T507)</f>
        <v>0.013859999999999999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15" t="s">
        <v>86</v>
      </c>
      <c r="AT483" s="216" t="s">
        <v>75</v>
      </c>
      <c r="AU483" s="216" t="s">
        <v>84</v>
      </c>
      <c r="AY483" s="215" t="s">
        <v>150</v>
      </c>
      <c r="BK483" s="217">
        <f>SUM(BK484:BK507)</f>
        <v>22091.130000000001</v>
      </c>
    </row>
    <row r="484" s="2" customFormat="1" ht="24.15" customHeight="1">
      <c r="A484" s="35"/>
      <c r="B484" s="36"/>
      <c r="C484" s="220" t="s">
        <v>768</v>
      </c>
      <c r="D484" s="220" t="s">
        <v>152</v>
      </c>
      <c r="E484" s="221" t="s">
        <v>769</v>
      </c>
      <c r="F484" s="222" t="s">
        <v>770</v>
      </c>
      <c r="G484" s="223" t="s">
        <v>163</v>
      </c>
      <c r="H484" s="224">
        <v>92.400000000000006</v>
      </c>
      <c r="I484" s="225">
        <v>5.9299999999999997</v>
      </c>
      <c r="J484" s="225">
        <f>ROUND(I484*H484,2)</f>
        <v>547.92999999999995</v>
      </c>
      <c r="K484" s="222" t="s">
        <v>156</v>
      </c>
      <c r="L484" s="38"/>
      <c r="M484" s="226" t="s">
        <v>1</v>
      </c>
      <c r="N484" s="227" t="s">
        <v>41</v>
      </c>
      <c r="O484" s="228">
        <v>0.012</v>
      </c>
      <c r="P484" s="228">
        <f>O484*H484</f>
        <v>1.1088</v>
      </c>
      <c r="Q484" s="228">
        <v>0</v>
      </c>
      <c r="R484" s="228">
        <f>Q484*H484</f>
        <v>0</v>
      </c>
      <c r="S484" s="228">
        <v>0</v>
      </c>
      <c r="T484" s="229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30" t="s">
        <v>253</v>
      </c>
      <c r="AT484" s="230" t="s">
        <v>152</v>
      </c>
      <c r="AU484" s="230" t="s">
        <v>86</v>
      </c>
      <c r="AY484" s="18" t="s">
        <v>150</v>
      </c>
      <c r="BE484" s="231">
        <f>IF(N484="základní",J484,0)</f>
        <v>547.92999999999995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8" t="s">
        <v>84</v>
      </c>
      <c r="BK484" s="231">
        <f>ROUND(I484*H484,2)</f>
        <v>547.92999999999995</v>
      </c>
      <c r="BL484" s="18" t="s">
        <v>253</v>
      </c>
      <c r="BM484" s="230" t="s">
        <v>771</v>
      </c>
    </row>
    <row r="485" s="13" customFormat="1">
      <c r="A485" s="13"/>
      <c r="B485" s="232"/>
      <c r="C485" s="233"/>
      <c r="D485" s="234" t="s">
        <v>159</v>
      </c>
      <c r="E485" s="235" t="s">
        <v>1</v>
      </c>
      <c r="F485" s="236" t="s">
        <v>772</v>
      </c>
      <c r="G485" s="233"/>
      <c r="H485" s="237">
        <v>5.9500000000000002</v>
      </c>
      <c r="I485" s="233"/>
      <c r="J485" s="233"/>
      <c r="K485" s="233"/>
      <c r="L485" s="238"/>
      <c r="M485" s="239"/>
      <c r="N485" s="240"/>
      <c r="O485" s="240"/>
      <c r="P485" s="240"/>
      <c r="Q485" s="240"/>
      <c r="R485" s="240"/>
      <c r="S485" s="240"/>
      <c r="T485" s="24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2" t="s">
        <v>159</v>
      </c>
      <c r="AU485" s="242" t="s">
        <v>86</v>
      </c>
      <c r="AV485" s="13" t="s">
        <v>86</v>
      </c>
      <c r="AW485" s="13" t="s">
        <v>30</v>
      </c>
      <c r="AX485" s="13" t="s">
        <v>76</v>
      </c>
      <c r="AY485" s="242" t="s">
        <v>150</v>
      </c>
    </row>
    <row r="486" s="13" customFormat="1">
      <c r="A486" s="13"/>
      <c r="B486" s="232"/>
      <c r="C486" s="233"/>
      <c r="D486" s="234" t="s">
        <v>159</v>
      </c>
      <c r="E486" s="235" t="s">
        <v>1</v>
      </c>
      <c r="F486" s="236" t="s">
        <v>773</v>
      </c>
      <c r="G486" s="233"/>
      <c r="H486" s="237">
        <v>7</v>
      </c>
      <c r="I486" s="233"/>
      <c r="J486" s="233"/>
      <c r="K486" s="233"/>
      <c r="L486" s="238"/>
      <c r="M486" s="239"/>
      <c r="N486" s="240"/>
      <c r="O486" s="240"/>
      <c r="P486" s="240"/>
      <c r="Q486" s="240"/>
      <c r="R486" s="240"/>
      <c r="S486" s="240"/>
      <c r="T486" s="24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2" t="s">
        <v>159</v>
      </c>
      <c r="AU486" s="242" t="s">
        <v>86</v>
      </c>
      <c r="AV486" s="13" t="s">
        <v>86</v>
      </c>
      <c r="AW486" s="13" t="s">
        <v>30</v>
      </c>
      <c r="AX486" s="13" t="s">
        <v>76</v>
      </c>
      <c r="AY486" s="242" t="s">
        <v>150</v>
      </c>
    </row>
    <row r="487" s="13" customFormat="1">
      <c r="A487" s="13"/>
      <c r="B487" s="232"/>
      <c r="C487" s="233"/>
      <c r="D487" s="234" t="s">
        <v>159</v>
      </c>
      <c r="E487" s="235" t="s">
        <v>1</v>
      </c>
      <c r="F487" s="236" t="s">
        <v>774</v>
      </c>
      <c r="G487" s="233"/>
      <c r="H487" s="237">
        <v>7.7000000000000002</v>
      </c>
      <c r="I487" s="233"/>
      <c r="J487" s="233"/>
      <c r="K487" s="233"/>
      <c r="L487" s="238"/>
      <c r="M487" s="239"/>
      <c r="N487" s="240"/>
      <c r="O487" s="240"/>
      <c r="P487" s="240"/>
      <c r="Q487" s="240"/>
      <c r="R487" s="240"/>
      <c r="S487" s="240"/>
      <c r="T487" s="24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2" t="s">
        <v>159</v>
      </c>
      <c r="AU487" s="242" t="s">
        <v>86</v>
      </c>
      <c r="AV487" s="13" t="s">
        <v>86</v>
      </c>
      <c r="AW487" s="13" t="s">
        <v>30</v>
      </c>
      <c r="AX487" s="13" t="s">
        <v>76</v>
      </c>
      <c r="AY487" s="242" t="s">
        <v>150</v>
      </c>
    </row>
    <row r="488" s="13" customFormat="1">
      <c r="A488" s="13"/>
      <c r="B488" s="232"/>
      <c r="C488" s="233"/>
      <c r="D488" s="234" t="s">
        <v>159</v>
      </c>
      <c r="E488" s="235" t="s">
        <v>1</v>
      </c>
      <c r="F488" s="236" t="s">
        <v>775</v>
      </c>
      <c r="G488" s="233"/>
      <c r="H488" s="237">
        <v>71.75</v>
      </c>
      <c r="I488" s="233"/>
      <c r="J488" s="233"/>
      <c r="K488" s="233"/>
      <c r="L488" s="238"/>
      <c r="M488" s="239"/>
      <c r="N488" s="240"/>
      <c r="O488" s="240"/>
      <c r="P488" s="240"/>
      <c r="Q488" s="240"/>
      <c r="R488" s="240"/>
      <c r="S488" s="240"/>
      <c r="T488" s="241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2" t="s">
        <v>159</v>
      </c>
      <c r="AU488" s="242" t="s">
        <v>86</v>
      </c>
      <c r="AV488" s="13" t="s">
        <v>86</v>
      </c>
      <c r="AW488" s="13" t="s">
        <v>30</v>
      </c>
      <c r="AX488" s="13" t="s">
        <v>76</v>
      </c>
      <c r="AY488" s="242" t="s">
        <v>150</v>
      </c>
    </row>
    <row r="489" s="14" customFormat="1">
      <c r="A489" s="14"/>
      <c r="B489" s="243"/>
      <c r="C489" s="244"/>
      <c r="D489" s="234" t="s">
        <v>159</v>
      </c>
      <c r="E489" s="245" t="s">
        <v>1</v>
      </c>
      <c r="F489" s="246" t="s">
        <v>185</v>
      </c>
      <c r="G489" s="244"/>
      <c r="H489" s="247">
        <v>92.400000000000006</v>
      </c>
      <c r="I489" s="244"/>
      <c r="J489" s="244"/>
      <c r="K489" s="244"/>
      <c r="L489" s="248"/>
      <c r="M489" s="249"/>
      <c r="N489" s="250"/>
      <c r="O489" s="250"/>
      <c r="P489" s="250"/>
      <c r="Q489" s="250"/>
      <c r="R489" s="250"/>
      <c r="S489" s="250"/>
      <c r="T489" s="251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2" t="s">
        <v>159</v>
      </c>
      <c r="AU489" s="252" t="s">
        <v>86</v>
      </c>
      <c r="AV489" s="14" t="s">
        <v>157</v>
      </c>
      <c r="AW489" s="14" t="s">
        <v>30</v>
      </c>
      <c r="AX489" s="14" t="s">
        <v>84</v>
      </c>
      <c r="AY489" s="252" t="s">
        <v>150</v>
      </c>
    </row>
    <row r="490" s="2" customFormat="1" ht="24.15" customHeight="1">
      <c r="A490" s="35"/>
      <c r="B490" s="36"/>
      <c r="C490" s="220" t="s">
        <v>776</v>
      </c>
      <c r="D490" s="220" t="s">
        <v>152</v>
      </c>
      <c r="E490" s="221" t="s">
        <v>777</v>
      </c>
      <c r="F490" s="222" t="s">
        <v>778</v>
      </c>
      <c r="G490" s="223" t="s">
        <v>163</v>
      </c>
      <c r="H490" s="224">
        <v>92.400000000000006</v>
      </c>
      <c r="I490" s="225">
        <v>17.5</v>
      </c>
      <c r="J490" s="225">
        <f>ROUND(I490*H490,2)</f>
        <v>1617</v>
      </c>
      <c r="K490" s="222" t="s">
        <v>156</v>
      </c>
      <c r="L490" s="38"/>
      <c r="M490" s="226" t="s">
        <v>1</v>
      </c>
      <c r="N490" s="227" t="s">
        <v>41</v>
      </c>
      <c r="O490" s="228">
        <v>0.035000000000000003</v>
      </c>
      <c r="P490" s="228">
        <f>O490*H490</f>
        <v>3.2340000000000004</v>
      </c>
      <c r="Q490" s="228">
        <v>0</v>
      </c>
      <c r="R490" s="228">
        <f>Q490*H490</f>
        <v>0</v>
      </c>
      <c r="S490" s="228">
        <v>0.00014999999999999999</v>
      </c>
      <c r="T490" s="229">
        <f>S490*H490</f>
        <v>0.013859999999999999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30" t="s">
        <v>253</v>
      </c>
      <c r="AT490" s="230" t="s">
        <v>152</v>
      </c>
      <c r="AU490" s="230" t="s">
        <v>86</v>
      </c>
      <c r="AY490" s="18" t="s">
        <v>150</v>
      </c>
      <c r="BE490" s="231">
        <f>IF(N490="základní",J490,0)</f>
        <v>1617</v>
      </c>
      <c r="BF490" s="231">
        <f>IF(N490="snížená",J490,0)</f>
        <v>0</v>
      </c>
      <c r="BG490" s="231">
        <f>IF(N490="zákl. přenesená",J490,0)</f>
        <v>0</v>
      </c>
      <c r="BH490" s="231">
        <f>IF(N490="sníž. přenesená",J490,0)</f>
        <v>0</v>
      </c>
      <c r="BI490" s="231">
        <f>IF(N490="nulová",J490,0)</f>
        <v>0</v>
      </c>
      <c r="BJ490" s="18" t="s">
        <v>84</v>
      </c>
      <c r="BK490" s="231">
        <f>ROUND(I490*H490,2)</f>
        <v>1617</v>
      </c>
      <c r="BL490" s="18" t="s">
        <v>253</v>
      </c>
      <c r="BM490" s="230" t="s">
        <v>779</v>
      </c>
    </row>
    <row r="491" s="2" customFormat="1" ht="24.15" customHeight="1">
      <c r="A491" s="35"/>
      <c r="B491" s="36"/>
      <c r="C491" s="220" t="s">
        <v>780</v>
      </c>
      <c r="D491" s="220" t="s">
        <v>152</v>
      </c>
      <c r="E491" s="221" t="s">
        <v>781</v>
      </c>
      <c r="F491" s="222" t="s">
        <v>782</v>
      </c>
      <c r="G491" s="223" t="s">
        <v>163</v>
      </c>
      <c r="H491" s="224">
        <v>203.68700000000001</v>
      </c>
      <c r="I491" s="225">
        <v>19</v>
      </c>
      <c r="J491" s="225">
        <f>ROUND(I491*H491,2)</f>
        <v>3870.0500000000002</v>
      </c>
      <c r="K491" s="222" t="s">
        <v>156</v>
      </c>
      <c r="L491" s="38"/>
      <c r="M491" s="226" t="s">
        <v>1</v>
      </c>
      <c r="N491" s="227" t="s">
        <v>41</v>
      </c>
      <c r="O491" s="228">
        <v>0.033000000000000002</v>
      </c>
      <c r="P491" s="228">
        <f>O491*H491</f>
        <v>6.7216710000000006</v>
      </c>
      <c r="Q491" s="228">
        <v>0.00020000000000000001</v>
      </c>
      <c r="R491" s="228">
        <f>Q491*H491</f>
        <v>0.040737400000000007</v>
      </c>
      <c r="S491" s="228">
        <v>0</v>
      </c>
      <c r="T491" s="229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30" t="s">
        <v>253</v>
      </c>
      <c r="AT491" s="230" t="s">
        <v>152</v>
      </c>
      <c r="AU491" s="230" t="s">
        <v>86</v>
      </c>
      <c r="AY491" s="18" t="s">
        <v>150</v>
      </c>
      <c r="BE491" s="231">
        <f>IF(N491="základní",J491,0)</f>
        <v>3870.0500000000002</v>
      </c>
      <c r="BF491" s="231">
        <f>IF(N491="snížená",J491,0)</f>
        <v>0</v>
      </c>
      <c r="BG491" s="231">
        <f>IF(N491="zákl. přenesená",J491,0)</f>
        <v>0</v>
      </c>
      <c r="BH491" s="231">
        <f>IF(N491="sníž. přenesená",J491,0)</f>
        <v>0</v>
      </c>
      <c r="BI491" s="231">
        <f>IF(N491="nulová",J491,0)</f>
        <v>0</v>
      </c>
      <c r="BJ491" s="18" t="s">
        <v>84</v>
      </c>
      <c r="BK491" s="231">
        <f>ROUND(I491*H491,2)</f>
        <v>3870.0500000000002</v>
      </c>
      <c r="BL491" s="18" t="s">
        <v>253</v>
      </c>
      <c r="BM491" s="230" t="s">
        <v>783</v>
      </c>
    </row>
    <row r="492" s="13" customFormat="1">
      <c r="A492" s="13"/>
      <c r="B492" s="232"/>
      <c r="C492" s="233"/>
      <c r="D492" s="234" t="s">
        <v>159</v>
      </c>
      <c r="E492" s="235" t="s">
        <v>1</v>
      </c>
      <c r="F492" s="236" t="s">
        <v>772</v>
      </c>
      <c r="G492" s="233"/>
      <c r="H492" s="237">
        <v>5.9500000000000002</v>
      </c>
      <c r="I492" s="233"/>
      <c r="J492" s="233"/>
      <c r="K492" s="233"/>
      <c r="L492" s="238"/>
      <c r="M492" s="239"/>
      <c r="N492" s="240"/>
      <c r="O492" s="240"/>
      <c r="P492" s="240"/>
      <c r="Q492" s="240"/>
      <c r="R492" s="240"/>
      <c r="S492" s="240"/>
      <c r="T492" s="241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2" t="s">
        <v>159</v>
      </c>
      <c r="AU492" s="242" t="s">
        <v>86</v>
      </c>
      <c r="AV492" s="13" t="s">
        <v>86</v>
      </c>
      <c r="AW492" s="13" t="s">
        <v>30</v>
      </c>
      <c r="AX492" s="13" t="s">
        <v>76</v>
      </c>
      <c r="AY492" s="242" t="s">
        <v>150</v>
      </c>
    </row>
    <row r="493" s="13" customFormat="1">
      <c r="A493" s="13"/>
      <c r="B493" s="232"/>
      <c r="C493" s="233"/>
      <c r="D493" s="234" t="s">
        <v>159</v>
      </c>
      <c r="E493" s="235" t="s">
        <v>1</v>
      </c>
      <c r="F493" s="236" t="s">
        <v>773</v>
      </c>
      <c r="G493" s="233"/>
      <c r="H493" s="237">
        <v>7</v>
      </c>
      <c r="I493" s="233"/>
      <c r="J493" s="233"/>
      <c r="K493" s="233"/>
      <c r="L493" s="238"/>
      <c r="M493" s="239"/>
      <c r="N493" s="240"/>
      <c r="O493" s="240"/>
      <c r="P493" s="240"/>
      <c r="Q493" s="240"/>
      <c r="R493" s="240"/>
      <c r="S493" s="240"/>
      <c r="T493" s="24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2" t="s">
        <v>159</v>
      </c>
      <c r="AU493" s="242" t="s">
        <v>86</v>
      </c>
      <c r="AV493" s="13" t="s">
        <v>86</v>
      </c>
      <c r="AW493" s="13" t="s">
        <v>30</v>
      </c>
      <c r="AX493" s="13" t="s">
        <v>76</v>
      </c>
      <c r="AY493" s="242" t="s">
        <v>150</v>
      </c>
    </row>
    <row r="494" s="13" customFormat="1">
      <c r="A494" s="13"/>
      <c r="B494" s="232"/>
      <c r="C494" s="233"/>
      <c r="D494" s="234" t="s">
        <v>159</v>
      </c>
      <c r="E494" s="235" t="s">
        <v>1</v>
      </c>
      <c r="F494" s="236" t="s">
        <v>774</v>
      </c>
      <c r="G494" s="233"/>
      <c r="H494" s="237">
        <v>7.7000000000000002</v>
      </c>
      <c r="I494" s="233"/>
      <c r="J494" s="233"/>
      <c r="K494" s="233"/>
      <c r="L494" s="238"/>
      <c r="M494" s="239"/>
      <c r="N494" s="240"/>
      <c r="O494" s="240"/>
      <c r="P494" s="240"/>
      <c r="Q494" s="240"/>
      <c r="R494" s="240"/>
      <c r="S494" s="240"/>
      <c r="T494" s="24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2" t="s">
        <v>159</v>
      </c>
      <c r="AU494" s="242" t="s">
        <v>86</v>
      </c>
      <c r="AV494" s="13" t="s">
        <v>86</v>
      </c>
      <c r="AW494" s="13" t="s">
        <v>30</v>
      </c>
      <c r="AX494" s="13" t="s">
        <v>76</v>
      </c>
      <c r="AY494" s="242" t="s">
        <v>150</v>
      </c>
    </row>
    <row r="495" s="13" customFormat="1">
      <c r="A495" s="13"/>
      <c r="B495" s="232"/>
      <c r="C495" s="233"/>
      <c r="D495" s="234" t="s">
        <v>159</v>
      </c>
      <c r="E495" s="235" t="s">
        <v>1</v>
      </c>
      <c r="F495" s="236" t="s">
        <v>775</v>
      </c>
      <c r="G495" s="233"/>
      <c r="H495" s="237">
        <v>71.75</v>
      </c>
      <c r="I495" s="233"/>
      <c r="J495" s="233"/>
      <c r="K495" s="233"/>
      <c r="L495" s="238"/>
      <c r="M495" s="239"/>
      <c r="N495" s="240"/>
      <c r="O495" s="240"/>
      <c r="P495" s="240"/>
      <c r="Q495" s="240"/>
      <c r="R495" s="240"/>
      <c r="S495" s="240"/>
      <c r="T495" s="24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2" t="s">
        <v>159</v>
      </c>
      <c r="AU495" s="242" t="s">
        <v>86</v>
      </c>
      <c r="AV495" s="13" t="s">
        <v>86</v>
      </c>
      <c r="AW495" s="13" t="s">
        <v>30</v>
      </c>
      <c r="AX495" s="13" t="s">
        <v>76</v>
      </c>
      <c r="AY495" s="242" t="s">
        <v>150</v>
      </c>
    </row>
    <row r="496" s="16" customFormat="1">
      <c r="A496" s="16"/>
      <c r="B496" s="271"/>
      <c r="C496" s="272"/>
      <c r="D496" s="234" t="s">
        <v>159</v>
      </c>
      <c r="E496" s="273" t="s">
        <v>1</v>
      </c>
      <c r="F496" s="274" t="s">
        <v>457</v>
      </c>
      <c r="G496" s="272"/>
      <c r="H496" s="275">
        <v>92.400000000000006</v>
      </c>
      <c r="I496" s="272"/>
      <c r="J496" s="272"/>
      <c r="K496" s="272"/>
      <c r="L496" s="276"/>
      <c r="M496" s="277"/>
      <c r="N496" s="278"/>
      <c r="O496" s="278"/>
      <c r="P496" s="278"/>
      <c r="Q496" s="278"/>
      <c r="R496" s="278"/>
      <c r="S496" s="278"/>
      <c r="T496" s="279"/>
      <c r="U496" s="16"/>
      <c r="V496" s="16"/>
      <c r="W496" s="16"/>
      <c r="X496" s="16"/>
      <c r="Y496" s="16"/>
      <c r="Z496" s="16"/>
      <c r="AA496" s="16"/>
      <c r="AB496" s="16"/>
      <c r="AC496" s="16"/>
      <c r="AD496" s="16"/>
      <c r="AE496" s="16"/>
      <c r="AT496" s="280" t="s">
        <v>159</v>
      </c>
      <c r="AU496" s="280" t="s">
        <v>86</v>
      </c>
      <c r="AV496" s="16" t="s">
        <v>166</v>
      </c>
      <c r="AW496" s="16" t="s">
        <v>30</v>
      </c>
      <c r="AX496" s="16" t="s">
        <v>76</v>
      </c>
      <c r="AY496" s="280" t="s">
        <v>150</v>
      </c>
    </row>
    <row r="497" s="13" customFormat="1">
      <c r="A497" s="13"/>
      <c r="B497" s="232"/>
      <c r="C497" s="233"/>
      <c r="D497" s="234" t="s">
        <v>159</v>
      </c>
      <c r="E497" s="235" t="s">
        <v>1</v>
      </c>
      <c r="F497" s="236" t="s">
        <v>203</v>
      </c>
      <c r="G497" s="233"/>
      <c r="H497" s="237">
        <v>37.064999999999998</v>
      </c>
      <c r="I497" s="233"/>
      <c r="J497" s="233"/>
      <c r="K497" s="233"/>
      <c r="L497" s="238"/>
      <c r="M497" s="239"/>
      <c r="N497" s="240"/>
      <c r="O497" s="240"/>
      <c r="P497" s="240"/>
      <c r="Q497" s="240"/>
      <c r="R497" s="240"/>
      <c r="S497" s="240"/>
      <c r="T497" s="241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2" t="s">
        <v>159</v>
      </c>
      <c r="AU497" s="242" t="s">
        <v>86</v>
      </c>
      <c r="AV497" s="13" t="s">
        <v>86</v>
      </c>
      <c r="AW497" s="13" t="s">
        <v>30</v>
      </c>
      <c r="AX497" s="13" t="s">
        <v>76</v>
      </c>
      <c r="AY497" s="242" t="s">
        <v>150</v>
      </c>
    </row>
    <row r="498" s="13" customFormat="1">
      <c r="A498" s="13"/>
      <c r="B498" s="232"/>
      <c r="C498" s="233"/>
      <c r="D498" s="234" t="s">
        <v>159</v>
      </c>
      <c r="E498" s="235" t="s">
        <v>1</v>
      </c>
      <c r="F498" s="236" t="s">
        <v>232</v>
      </c>
      <c r="G498" s="233"/>
      <c r="H498" s="237">
        <v>58.241999999999997</v>
      </c>
      <c r="I498" s="233"/>
      <c r="J498" s="233"/>
      <c r="K498" s="233"/>
      <c r="L498" s="238"/>
      <c r="M498" s="239"/>
      <c r="N498" s="240"/>
      <c r="O498" s="240"/>
      <c r="P498" s="240"/>
      <c r="Q498" s="240"/>
      <c r="R498" s="240"/>
      <c r="S498" s="240"/>
      <c r="T498" s="24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2" t="s">
        <v>159</v>
      </c>
      <c r="AU498" s="242" t="s">
        <v>86</v>
      </c>
      <c r="AV498" s="13" t="s">
        <v>86</v>
      </c>
      <c r="AW498" s="13" t="s">
        <v>30</v>
      </c>
      <c r="AX498" s="13" t="s">
        <v>76</v>
      </c>
      <c r="AY498" s="242" t="s">
        <v>150</v>
      </c>
    </row>
    <row r="499" s="16" customFormat="1">
      <c r="A499" s="16"/>
      <c r="B499" s="271"/>
      <c r="C499" s="272"/>
      <c r="D499" s="234" t="s">
        <v>159</v>
      </c>
      <c r="E499" s="273" t="s">
        <v>1</v>
      </c>
      <c r="F499" s="274" t="s">
        <v>457</v>
      </c>
      <c r="G499" s="272"/>
      <c r="H499" s="275">
        <v>95.306999999999988</v>
      </c>
      <c r="I499" s="272"/>
      <c r="J499" s="272"/>
      <c r="K499" s="272"/>
      <c r="L499" s="276"/>
      <c r="M499" s="277"/>
      <c r="N499" s="278"/>
      <c r="O499" s="278"/>
      <c r="P499" s="278"/>
      <c r="Q499" s="278"/>
      <c r="R499" s="278"/>
      <c r="S499" s="278"/>
      <c r="T499" s="279"/>
      <c r="U499" s="16"/>
      <c r="V499" s="16"/>
      <c r="W499" s="16"/>
      <c r="X499" s="16"/>
      <c r="Y499" s="16"/>
      <c r="Z499" s="16"/>
      <c r="AA499" s="16"/>
      <c r="AB499" s="16"/>
      <c r="AC499" s="16"/>
      <c r="AD499" s="16"/>
      <c r="AE499" s="16"/>
      <c r="AT499" s="280" t="s">
        <v>159</v>
      </c>
      <c r="AU499" s="280" t="s">
        <v>86</v>
      </c>
      <c r="AV499" s="16" t="s">
        <v>166</v>
      </c>
      <c r="AW499" s="16" t="s">
        <v>30</v>
      </c>
      <c r="AX499" s="16" t="s">
        <v>76</v>
      </c>
      <c r="AY499" s="280" t="s">
        <v>150</v>
      </c>
    </row>
    <row r="500" s="13" customFormat="1">
      <c r="A500" s="13"/>
      <c r="B500" s="232"/>
      <c r="C500" s="233"/>
      <c r="D500" s="234" t="s">
        <v>159</v>
      </c>
      <c r="E500" s="235" t="s">
        <v>1</v>
      </c>
      <c r="F500" s="236" t="s">
        <v>784</v>
      </c>
      <c r="G500" s="233"/>
      <c r="H500" s="237">
        <v>15.98</v>
      </c>
      <c r="I500" s="233"/>
      <c r="J500" s="233"/>
      <c r="K500" s="233"/>
      <c r="L500" s="238"/>
      <c r="M500" s="239"/>
      <c r="N500" s="240"/>
      <c r="O500" s="240"/>
      <c r="P500" s="240"/>
      <c r="Q500" s="240"/>
      <c r="R500" s="240"/>
      <c r="S500" s="240"/>
      <c r="T500" s="24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2" t="s">
        <v>159</v>
      </c>
      <c r="AU500" s="242" t="s">
        <v>86</v>
      </c>
      <c r="AV500" s="13" t="s">
        <v>86</v>
      </c>
      <c r="AW500" s="13" t="s">
        <v>30</v>
      </c>
      <c r="AX500" s="13" t="s">
        <v>76</v>
      </c>
      <c r="AY500" s="242" t="s">
        <v>150</v>
      </c>
    </row>
    <row r="501" s="16" customFormat="1">
      <c r="A501" s="16"/>
      <c r="B501" s="271"/>
      <c r="C501" s="272"/>
      <c r="D501" s="234" t="s">
        <v>159</v>
      </c>
      <c r="E501" s="273" t="s">
        <v>1</v>
      </c>
      <c r="F501" s="274" t="s">
        <v>457</v>
      </c>
      <c r="G501" s="272"/>
      <c r="H501" s="275">
        <v>15.98</v>
      </c>
      <c r="I501" s="272"/>
      <c r="J501" s="272"/>
      <c r="K501" s="272"/>
      <c r="L501" s="276"/>
      <c r="M501" s="277"/>
      <c r="N501" s="278"/>
      <c r="O501" s="278"/>
      <c r="P501" s="278"/>
      <c r="Q501" s="278"/>
      <c r="R501" s="278"/>
      <c r="S501" s="278"/>
      <c r="T501" s="279"/>
      <c r="U501" s="16"/>
      <c r="V501" s="16"/>
      <c r="W501" s="16"/>
      <c r="X501" s="16"/>
      <c r="Y501" s="16"/>
      <c r="Z501" s="16"/>
      <c r="AA501" s="16"/>
      <c r="AB501" s="16"/>
      <c r="AC501" s="16"/>
      <c r="AD501" s="16"/>
      <c r="AE501" s="16"/>
      <c r="AT501" s="280" t="s">
        <v>159</v>
      </c>
      <c r="AU501" s="280" t="s">
        <v>86</v>
      </c>
      <c r="AV501" s="16" t="s">
        <v>166</v>
      </c>
      <c r="AW501" s="16" t="s">
        <v>30</v>
      </c>
      <c r="AX501" s="16" t="s">
        <v>76</v>
      </c>
      <c r="AY501" s="280" t="s">
        <v>150</v>
      </c>
    </row>
    <row r="502" s="14" customFormat="1">
      <c r="A502" s="14"/>
      <c r="B502" s="243"/>
      <c r="C502" s="244"/>
      <c r="D502" s="234" t="s">
        <v>159</v>
      </c>
      <c r="E502" s="245" t="s">
        <v>1</v>
      </c>
      <c r="F502" s="246" t="s">
        <v>185</v>
      </c>
      <c r="G502" s="244"/>
      <c r="H502" s="247">
        <v>203.68699999999998</v>
      </c>
      <c r="I502" s="244"/>
      <c r="J502" s="244"/>
      <c r="K502" s="244"/>
      <c r="L502" s="248"/>
      <c r="M502" s="249"/>
      <c r="N502" s="250"/>
      <c r="O502" s="250"/>
      <c r="P502" s="250"/>
      <c r="Q502" s="250"/>
      <c r="R502" s="250"/>
      <c r="S502" s="250"/>
      <c r="T502" s="251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2" t="s">
        <v>159</v>
      </c>
      <c r="AU502" s="252" t="s">
        <v>86</v>
      </c>
      <c r="AV502" s="14" t="s">
        <v>157</v>
      </c>
      <c r="AW502" s="14" t="s">
        <v>30</v>
      </c>
      <c r="AX502" s="14" t="s">
        <v>84</v>
      </c>
      <c r="AY502" s="252" t="s">
        <v>150</v>
      </c>
    </row>
    <row r="503" s="2" customFormat="1" ht="33" customHeight="1">
      <c r="A503" s="35"/>
      <c r="B503" s="36"/>
      <c r="C503" s="220" t="s">
        <v>785</v>
      </c>
      <c r="D503" s="220" t="s">
        <v>152</v>
      </c>
      <c r="E503" s="221" t="s">
        <v>786</v>
      </c>
      <c r="F503" s="222" t="s">
        <v>787</v>
      </c>
      <c r="G503" s="223" t="s">
        <v>163</v>
      </c>
      <c r="H503" s="224">
        <v>203.68700000000001</v>
      </c>
      <c r="I503" s="225">
        <v>77.599999999999994</v>
      </c>
      <c r="J503" s="225">
        <f>ROUND(I503*H503,2)</f>
        <v>15806.110000000001</v>
      </c>
      <c r="K503" s="222" t="s">
        <v>156</v>
      </c>
      <c r="L503" s="38"/>
      <c r="M503" s="226" t="s">
        <v>1</v>
      </c>
      <c r="N503" s="227" t="s">
        <v>41</v>
      </c>
      <c r="O503" s="228">
        <v>0.104</v>
      </c>
      <c r="P503" s="228">
        <f>O503*H503</f>
        <v>21.183447999999999</v>
      </c>
      <c r="Q503" s="228">
        <v>0.00025999999999999998</v>
      </c>
      <c r="R503" s="228">
        <f>Q503*H503</f>
        <v>0.052958619999999998</v>
      </c>
      <c r="S503" s="228">
        <v>0</v>
      </c>
      <c r="T503" s="229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230" t="s">
        <v>253</v>
      </c>
      <c r="AT503" s="230" t="s">
        <v>152</v>
      </c>
      <c r="AU503" s="230" t="s">
        <v>86</v>
      </c>
      <c r="AY503" s="18" t="s">
        <v>150</v>
      </c>
      <c r="BE503" s="231">
        <f>IF(N503="základní",J503,0)</f>
        <v>15806.110000000001</v>
      </c>
      <c r="BF503" s="231">
        <f>IF(N503="snížená",J503,0)</f>
        <v>0</v>
      </c>
      <c r="BG503" s="231">
        <f>IF(N503="zákl. přenesená",J503,0)</f>
        <v>0</v>
      </c>
      <c r="BH503" s="231">
        <f>IF(N503="sníž. přenesená",J503,0)</f>
        <v>0</v>
      </c>
      <c r="BI503" s="231">
        <f>IF(N503="nulová",J503,0)</f>
        <v>0</v>
      </c>
      <c r="BJ503" s="18" t="s">
        <v>84</v>
      </c>
      <c r="BK503" s="231">
        <f>ROUND(I503*H503,2)</f>
        <v>15806.110000000001</v>
      </c>
      <c r="BL503" s="18" t="s">
        <v>253</v>
      </c>
      <c r="BM503" s="230" t="s">
        <v>788</v>
      </c>
    </row>
    <row r="504" s="2" customFormat="1" ht="24.15" customHeight="1">
      <c r="A504" s="35"/>
      <c r="B504" s="36"/>
      <c r="C504" s="220" t="s">
        <v>789</v>
      </c>
      <c r="D504" s="220" t="s">
        <v>152</v>
      </c>
      <c r="E504" s="221" t="s">
        <v>790</v>
      </c>
      <c r="F504" s="222" t="s">
        <v>791</v>
      </c>
      <c r="G504" s="223" t="s">
        <v>163</v>
      </c>
      <c r="H504" s="224">
        <v>0.188</v>
      </c>
      <c r="I504" s="225">
        <v>1330</v>
      </c>
      <c r="J504" s="225">
        <f>ROUND(I504*H504,2)</f>
        <v>250.03999999999999</v>
      </c>
      <c r="K504" s="222" t="s">
        <v>156</v>
      </c>
      <c r="L504" s="38"/>
      <c r="M504" s="226" t="s">
        <v>1</v>
      </c>
      <c r="N504" s="227" t="s">
        <v>41</v>
      </c>
      <c r="O504" s="228">
        <v>1.3</v>
      </c>
      <c r="P504" s="228">
        <f>O504*H504</f>
        <v>0.24440000000000001</v>
      </c>
      <c r="Q504" s="228">
        <v>0.0038</v>
      </c>
      <c r="R504" s="228">
        <f>Q504*H504</f>
        <v>0.00071440000000000002</v>
      </c>
      <c r="S504" s="228">
        <v>0</v>
      </c>
      <c r="T504" s="229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230" t="s">
        <v>253</v>
      </c>
      <c r="AT504" s="230" t="s">
        <v>152</v>
      </c>
      <c r="AU504" s="230" t="s">
        <v>86</v>
      </c>
      <c r="AY504" s="18" t="s">
        <v>150</v>
      </c>
      <c r="BE504" s="231">
        <f>IF(N504="základní",J504,0)</f>
        <v>250.03999999999999</v>
      </c>
      <c r="BF504" s="231">
        <f>IF(N504="snížená",J504,0)</f>
        <v>0</v>
      </c>
      <c r="BG504" s="231">
        <f>IF(N504="zákl. přenesená",J504,0)</f>
        <v>0</v>
      </c>
      <c r="BH504" s="231">
        <f>IF(N504="sníž. přenesená",J504,0)</f>
        <v>0</v>
      </c>
      <c r="BI504" s="231">
        <f>IF(N504="nulová",J504,0)</f>
        <v>0</v>
      </c>
      <c r="BJ504" s="18" t="s">
        <v>84</v>
      </c>
      <c r="BK504" s="231">
        <f>ROUND(I504*H504,2)</f>
        <v>250.03999999999999</v>
      </c>
      <c r="BL504" s="18" t="s">
        <v>253</v>
      </c>
      <c r="BM504" s="230" t="s">
        <v>792</v>
      </c>
    </row>
    <row r="505" s="13" customFormat="1">
      <c r="A505" s="13"/>
      <c r="B505" s="232"/>
      <c r="C505" s="233"/>
      <c r="D505" s="234" t="s">
        <v>159</v>
      </c>
      <c r="E505" s="235" t="s">
        <v>1</v>
      </c>
      <c r="F505" s="236" t="s">
        <v>793</v>
      </c>
      <c r="G505" s="233"/>
      <c r="H505" s="237">
        <v>0.125</v>
      </c>
      <c r="I505" s="233"/>
      <c r="J505" s="233"/>
      <c r="K505" s="233"/>
      <c r="L505" s="238"/>
      <c r="M505" s="239"/>
      <c r="N505" s="240"/>
      <c r="O505" s="240"/>
      <c r="P505" s="240"/>
      <c r="Q505" s="240"/>
      <c r="R505" s="240"/>
      <c r="S505" s="240"/>
      <c r="T505" s="241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2" t="s">
        <v>159</v>
      </c>
      <c r="AU505" s="242" t="s">
        <v>86</v>
      </c>
      <c r="AV505" s="13" t="s">
        <v>86</v>
      </c>
      <c r="AW505" s="13" t="s">
        <v>30</v>
      </c>
      <c r="AX505" s="13" t="s">
        <v>76</v>
      </c>
      <c r="AY505" s="242" t="s">
        <v>150</v>
      </c>
    </row>
    <row r="506" s="13" customFormat="1">
      <c r="A506" s="13"/>
      <c r="B506" s="232"/>
      <c r="C506" s="233"/>
      <c r="D506" s="234" t="s">
        <v>159</v>
      </c>
      <c r="E506" s="235" t="s">
        <v>1</v>
      </c>
      <c r="F506" s="236" t="s">
        <v>794</v>
      </c>
      <c r="G506" s="233"/>
      <c r="H506" s="237">
        <v>0.063</v>
      </c>
      <c r="I506" s="233"/>
      <c r="J506" s="233"/>
      <c r="K506" s="233"/>
      <c r="L506" s="238"/>
      <c r="M506" s="239"/>
      <c r="N506" s="240"/>
      <c r="O506" s="240"/>
      <c r="P506" s="240"/>
      <c r="Q506" s="240"/>
      <c r="R506" s="240"/>
      <c r="S506" s="240"/>
      <c r="T506" s="241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2" t="s">
        <v>159</v>
      </c>
      <c r="AU506" s="242" t="s">
        <v>86</v>
      </c>
      <c r="AV506" s="13" t="s">
        <v>86</v>
      </c>
      <c r="AW506" s="13" t="s">
        <v>30</v>
      </c>
      <c r="AX506" s="13" t="s">
        <v>76</v>
      </c>
      <c r="AY506" s="242" t="s">
        <v>150</v>
      </c>
    </row>
    <row r="507" s="14" customFormat="1">
      <c r="A507" s="14"/>
      <c r="B507" s="243"/>
      <c r="C507" s="244"/>
      <c r="D507" s="234" t="s">
        <v>159</v>
      </c>
      <c r="E507" s="245" t="s">
        <v>1</v>
      </c>
      <c r="F507" s="246" t="s">
        <v>185</v>
      </c>
      <c r="G507" s="244"/>
      <c r="H507" s="247">
        <v>0.188</v>
      </c>
      <c r="I507" s="244"/>
      <c r="J507" s="244"/>
      <c r="K507" s="244"/>
      <c r="L507" s="248"/>
      <c r="M507" s="249"/>
      <c r="N507" s="250"/>
      <c r="O507" s="250"/>
      <c r="P507" s="250"/>
      <c r="Q507" s="250"/>
      <c r="R507" s="250"/>
      <c r="S507" s="250"/>
      <c r="T507" s="25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2" t="s">
        <v>159</v>
      </c>
      <c r="AU507" s="252" t="s">
        <v>86</v>
      </c>
      <c r="AV507" s="14" t="s">
        <v>157</v>
      </c>
      <c r="AW507" s="14" t="s">
        <v>30</v>
      </c>
      <c r="AX507" s="14" t="s">
        <v>84</v>
      </c>
      <c r="AY507" s="252" t="s">
        <v>150</v>
      </c>
    </row>
    <row r="508" s="12" customFormat="1" ht="25.92" customHeight="1">
      <c r="A508" s="12"/>
      <c r="B508" s="205"/>
      <c r="C508" s="206"/>
      <c r="D508" s="207" t="s">
        <v>75</v>
      </c>
      <c r="E508" s="208" t="s">
        <v>379</v>
      </c>
      <c r="F508" s="208" t="s">
        <v>795</v>
      </c>
      <c r="G508" s="206"/>
      <c r="H508" s="206"/>
      <c r="I508" s="206"/>
      <c r="J508" s="209">
        <f>BK508</f>
        <v>35360</v>
      </c>
      <c r="K508" s="206"/>
      <c r="L508" s="210"/>
      <c r="M508" s="211"/>
      <c r="N508" s="212"/>
      <c r="O508" s="212"/>
      <c r="P508" s="213">
        <f>P509+P511</f>
        <v>15.731</v>
      </c>
      <c r="Q508" s="212"/>
      <c r="R508" s="213">
        <f>R509+R511</f>
        <v>0.038460000000000001</v>
      </c>
      <c r="S508" s="212"/>
      <c r="T508" s="214">
        <f>T509+T511</f>
        <v>0</v>
      </c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R508" s="215" t="s">
        <v>166</v>
      </c>
      <c r="AT508" s="216" t="s">
        <v>75</v>
      </c>
      <c r="AU508" s="216" t="s">
        <v>76</v>
      </c>
      <c r="AY508" s="215" t="s">
        <v>150</v>
      </c>
      <c r="BK508" s="217">
        <f>BK509+BK511</f>
        <v>35360</v>
      </c>
    </row>
    <row r="509" s="12" customFormat="1" ht="22.8" customHeight="1">
      <c r="A509" s="12"/>
      <c r="B509" s="205"/>
      <c r="C509" s="206"/>
      <c r="D509" s="207" t="s">
        <v>75</v>
      </c>
      <c r="E509" s="218" t="s">
        <v>796</v>
      </c>
      <c r="F509" s="218" t="s">
        <v>797</v>
      </c>
      <c r="G509" s="206"/>
      <c r="H509" s="206"/>
      <c r="I509" s="206"/>
      <c r="J509" s="219">
        <f>BK509</f>
        <v>1450</v>
      </c>
      <c r="K509" s="206"/>
      <c r="L509" s="210"/>
      <c r="M509" s="211"/>
      <c r="N509" s="212"/>
      <c r="O509" s="212"/>
      <c r="P509" s="213">
        <f>P510</f>
        <v>0.30599999999999999</v>
      </c>
      <c r="Q509" s="212"/>
      <c r="R509" s="213">
        <f>R510</f>
        <v>0</v>
      </c>
      <c r="S509" s="212"/>
      <c r="T509" s="214">
        <f>T510</f>
        <v>0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15" t="s">
        <v>166</v>
      </c>
      <c r="AT509" s="216" t="s">
        <v>75</v>
      </c>
      <c r="AU509" s="216" t="s">
        <v>84</v>
      </c>
      <c r="AY509" s="215" t="s">
        <v>150</v>
      </c>
      <c r="BK509" s="217">
        <f>BK510</f>
        <v>1450</v>
      </c>
    </row>
    <row r="510" s="2" customFormat="1" ht="24.15" customHeight="1">
      <c r="A510" s="35"/>
      <c r="B510" s="36"/>
      <c r="C510" s="220" t="s">
        <v>798</v>
      </c>
      <c r="D510" s="220" t="s">
        <v>152</v>
      </c>
      <c r="E510" s="221" t="s">
        <v>799</v>
      </c>
      <c r="F510" s="222" t="s">
        <v>800</v>
      </c>
      <c r="G510" s="223" t="s">
        <v>194</v>
      </c>
      <c r="H510" s="224">
        <v>1</v>
      </c>
      <c r="I510" s="225">
        <v>1450</v>
      </c>
      <c r="J510" s="225">
        <f>ROUND(I510*H510,2)</f>
        <v>1450</v>
      </c>
      <c r="K510" s="222" t="s">
        <v>1</v>
      </c>
      <c r="L510" s="38"/>
      <c r="M510" s="226" t="s">
        <v>1</v>
      </c>
      <c r="N510" s="227" t="s">
        <v>41</v>
      </c>
      <c r="O510" s="228">
        <v>0.30599999999999999</v>
      </c>
      <c r="P510" s="228">
        <f>O510*H510</f>
        <v>0.30599999999999999</v>
      </c>
      <c r="Q510" s="228">
        <v>0</v>
      </c>
      <c r="R510" s="228">
        <f>Q510*H510</f>
        <v>0</v>
      </c>
      <c r="S510" s="228">
        <v>0</v>
      </c>
      <c r="T510" s="229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230" t="s">
        <v>516</v>
      </c>
      <c r="AT510" s="230" t="s">
        <v>152</v>
      </c>
      <c r="AU510" s="230" t="s">
        <v>86</v>
      </c>
      <c r="AY510" s="18" t="s">
        <v>150</v>
      </c>
      <c r="BE510" s="231">
        <f>IF(N510="základní",J510,0)</f>
        <v>1450</v>
      </c>
      <c r="BF510" s="231">
        <f>IF(N510="snížená",J510,0)</f>
        <v>0</v>
      </c>
      <c r="BG510" s="231">
        <f>IF(N510="zákl. přenesená",J510,0)</f>
        <v>0</v>
      </c>
      <c r="BH510" s="231">
        <f>IF(N510="sníž. přenesená",J510,0)</f>
        <v>0</v>
      </c>
      <c r="BI510" s="231">
        <f>IF(N510="nulová",J510,0)</f>
        <v>0</v>
      </c>
      <c r="BJ510" s="18" t="s">
        <v>84</v>
      </c>
      <c r="BK510" s="231">
        <f>ROUND(I510*H510,2)</f>
        <v>1450</v>
      </c>
      <c r="BL510" s="18" t="s">
        <v>516</v>
      </c>
      <c r="BM510" s="230" t="s">
        <v>801</v>
      </c>
    </row>
    <row r="511" s="12" customFormat="1" ht="22.8" customHeight="1">
      <c r="A511" s="12"/>
      <c r="B511" s="205"/>
      <c r="C511" s="206"/>
      <c r="D511" s="207" t="s">
        <v>75</v>
      </c>
      <c r="E511" s="218" t="s">
        <v>802</v>
      </c>
      <c r="F511" s="218" t="s">
        <v>803</v>
      </c>
      <c r="G511" s="206"/>
      <c r="H511" s="206"/>
      <c r="I511" s="206"/>
      <c r="J511" s="219">
        <f>BK511</f>
        <v>33910</v>
      </c>
      <c r="K511" s="206"/>
      <c r="L511" s="210"/>
      <c r="M511" s="211"/>
      <c r="N511" s="212"/>
      <c r="O511" s="212"/>
      <c r="P511" s="213">
        <f>SUM(P512:P521)</f>
        <v>15.425000000000001</v>
      </c>
      <c r="Q511" s="212"/>
      <c r="R511" s="213">
        <f>SUM(R512:R521)</f>
        <v>0.038460000000000001</v>
      </c>
      <c r="S511" s="212"/>
      <c r="T511" s="214">
        <f>SUM(T512:T521)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15" t="s">
        <v>166</v>
      </c>
      <c r="AT511" s="216" t="s">
        <v>75</v>
      </c>
      <c r="AU511" s="216" t="s">
        <v>84</v>
      </c>
      <c r="AY511" s="215" t="s">
        <v>150</v>
      </c>
      <c r="BK511" s="217">
        <f>SUM(BK512:BK521)</f>
        <v>33910</v>
      </c>
    </row>
    <row r="512" s="2" customFormat="1" ht="24.15" customHeight="1">
      <c r="A512" s="35"/>
      <c r="B512" s="36"/>
      <c r="C512" s="220" t="s">
        <v>804</v>
      </c>
      <c r="D512" s="220" t="s">
        <v>152</v>
      </c>
      <c r="E512" s="221" t="s">
        <v>805</v>
      </c>
      <c r="F512" s="222" t="s">
        <v>806</v>
      </c>
      <c r="G512" s="223" t="s">
        <v>179</v>
      </c>
      <c r="H512" s="224">
        <v>2</v>
      </c>
      <c r="I512" s="225">
        <v>890</v>
      </c>
      <c r="J512" s="225">
        <f>ROUND(I512*H512,2)</f>
        <v>1780</v>
      </c>
      <c r="K512" s="222" t="s">
        <v>1</v>
      </c>
      <c r="L512" s="38"/>
      <c r="M512" s="226" t="s">
        <v>1</v>
      </c>
      <c r="N512" s="227" t="s">
        <v>41</v>
      </c>
      <c r="O512" s="228">
        <v>0.625</v>
      </c>
      <c r="P512" s="228">
        <f>O512*H512</f>
        <v>1.25</v>
      </c>
      <c r="Q512" s="228">
        <v>0.0020500000000000002</v>
      </c>
      <c r="R512" s="228">
        <f>Q512*H512</f>
        <v>0.0041000000000000003</v>
      </c>
      <c r="S512" s="228">
        <v>0</v>
      </c>
      <c r="T512" s="229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230" t="s">
        <v>253</v>
      </c>
      <c r="AT512" s="230" t="s">
        <v>152</v>
      </c>
      <c r="AU512" s="230" t="s">
        <v>86</v>
      </c>
      <c r="AY512" s="18" t="s">
        <v>150</v>
      </c>
      <c r="BE512" s="231">
        <f>IF(N512="základní",J512,0)</f>
        <v>1780</v>
      </c>
      <c r="BF512" s="231">
        <f>IF(N512="snížená",J512,0)</f>
        <v>0</v>
      </c>
      <c r="BG512" s="231">
        <f>IF(N512="zákl. přenesená",J512,0)</f>
        <v>0</v>
      </c>
      <c r="BH512" s="231">
        <f>IF(N512="sníž. přenesená",J512,0)</f>
        <v>0</v>
      </c>
      <c r="BI512" s="231">
        <f>IF(N512="nulová",J512,0)</f>
        <v>0</v>
      </c>
      <c r="BJ512" s="18" t="s">
        <v>84</v>
      </c>
      <c r="BK512" s="231">
        <f>ROUND(I512*H512,2)</f>
        <v>1780</v>
      </c>
      <c r="BL512" s="18" t="s">
        <v>253</v>
      </c>
      <c r="BM512" s="230" t="s">
        <v>807</v>
      </c>
    </row>
    <row r="513" s="13" customFormat="1">
      <c r="A513" s="13"/>
      <c r="B513" s="232"/>
      <c r="C513" s="233"/>
      <c r="D513" s="234" t="s">
        <v>159</v>
      </c>
      <c r="E513" s="235" t="s">
        <v>1</v>
      </c>
      <c r="F513" s="236" t="s">
        <v>808</v>
      </c>
      <c r="G513" s="233"/>
      <c r="H513" s="237">
        <v>2</v>
      </c>
      <c r="I513" s="233"/>
      <c r="J513" s="233"/>
      <c r="K513" s="233"/>
      <c r="L513" s="238"/>
      <c r="M513" s="239"/>
      <c r="N513" s="240"/>
      <c r="O513" s="240"/>
      <c r="P513" s="240"/>
      <c r="Q513" s="240"/>
      <c r="R513" s="240"/>
      <c r="S513" s="240"/>
      <c r="T513" s="24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2" t="s">
        <v>159</v>
      </c>
      <c r="AU513" s="242" t="s">
        <v>86</v>
      </c>
      <c r="AV513" s="13" t="s">
        <v>86</v>
      </c>
      <c r="AW513" s="13" t="s">
        <v>30</v>
      </c>
      <c r="AX513" s="13" t="s">
        <v>84</v>
      </c>
      <c r="AY513" s="242" t="s">
        <v>150</v>
      </c>
    </row>
    <row r="514" s="2" customFormat="1" ht="24.15" customHeight="1">
      <c r="A514" s="35"/>
      <c r="B514" s="36"/>
      <c r="C514" s="220" t="s">
        <v>809</v>
      </c>
      <c r="D514" s="220" t="s">
        <v>152</v>
      </c>
      <c r="E514" s="221" t="s">
        <v>810</v>
      </c>
      <c r="F514" s="222" t="s">
        <v>811</v>
      </c>
      <c r="G514" s="223" t="s">
        <v>179</v>
      </c>
      <c r="H514" s="224">
        <v>4</v>
      </c>
      <c r="I514" s="225">
        <v>2420</v>
      </c>
      <c r="J514" s="225">
        <f>ROUND(I514*H514,2)</f>
        <v>9680</v>
      </c>
      <c r="K514" s="222" t="s">
        <v>1</v>
      </c>
      <c r="L514" s="38"/>
      <c r="M514" s="226" t="s">
        <v>1</v>
      </c>
      <c r="N514" s="227" t="s">
        <v>41</v>
      </c>
      <c r="O514" s="228">
        <v>1</v>
      </c>
      <c r="P514" s="228">
        <f>O514*H514</f>
        <v>4</v>
      </c>
      <c r="Q514" s="228">
        <v>0.0081799999999999998</v>
      </c>
      <c r="R514" s="228">
        <f>Q514*H514</f>
        <v>0.032719999999999999</v>
      </c>
      <c r="S514" s="228">
        <v>0</v>
      </c>
      <c r="T514" s="229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230" t="s">
        <v>253</v>
      </c>
      <c r="AT514" s="230" t="s">
        <v>152</v>
      </c>
      <c r="AU514" s="230" t="s">
        <v>86</v>
      </c>
      <c r="AY514" s="18" t="s">
        <v>150</v>
      </c>
      <c r="BE514" s="231">
        <f>IF(N514="základní",J514,0)</f>
        <v>9680</v>
      </c>
      <c r="BF514" s="231">
        <f>IF(N514="snížená",J514,0)</f>
        <v>0</v>
      </c>
      <c r="BG514" s="231">
        <f>IF(N514="zákl. přenesená",J514,0)</f>
        <v>0</v>
      </c>
      <c r="BH514" s="231">
        <f>IF(N514="sníž. přenesená",J514,0)</f>
        <v>0</v>
      </c>
      <c r="BI514" s="231">
        <f>IF(N514="nulová",J514,0)</f>
        <v>0</v>
      </c>
      <c r="BJ514" s="18" t="s">
        <v>84</v>
      </c>
      <c r="BK514" s="231">
        <f>ROUND(I514*H514,2)</f>
        <v>9680</v>
      </c>
      <c r="BL514" s="18" t="s">
        <v>253</v>
      </c>
      <c r="BM514" s="230" t="s">
        <v>812</v>
      </c>
    </row>
    <row r="515" s="13" customFormat="1">
      <c r="A515" s="13"/>
      <c r="B515" s="232"/>
      <c r="C515" s="233"/>
      <c r="D515" s="234" t="s">
        <v>159</v>
      </c>
      <c r="E515" s="235" t="s">
        <v>1</v>
      </c>
      <c r="F515" s="236" t="s">
        <v>813</v>
      </c>
      <c r="G515" s="233"/>
      <c r="H515" s="237">
        <v>4</v>
      </c>
      <c r="I515" s="233"/>
      <c r="J515" s="233"/>
      <c r="K515" s="233"/>
      <c r="L515" s="238"/>
      <c r="M515" s="239"/>
      <c r="N515" s="240"/>
      <c r="O515" s="240"/>
      <c r="P515" s="240"/>
      <c r="Q515" s="240"/>
      <c r="R515" s="240"/>
      <c r="S515" s="240"/>
      <c r="T515" s="24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2" t="s">
        <v>159</v>
      </c>
      <c r="AU515" s="242" t="s">
        <v>86</v>
      </c>
      <c r="AV515" s="13" t="s">
        <v>86</v>
      </c>
      <c r="AW515" s="13" t="s">
        <v>30</v>
      </c>
      <c r="AX515" s="13" t="s">
        <v>84</v>
      </c>
      <c r="AY515" s="242" t="s">
        <v>150</v>
      </c>
    </row>
    <row r="516" s="2" customFormat="1" ht="33" customHeight="1">
      <c r="A516" s="35"/>
      <c r="B516" s="36"/>
      <c r="C516" s="220" t="s">
        <v>814</v>
      </c>
      <c r="D516" s="220" t="s">
        <v>152</v>
      </c>
      <c r="E516" s="221" t="s">
        <v>815</v>
      </c>
      <c r="F516" s="222" t="s">
        <v>816</v>
      </c>
      <c r="G516" s="223" t="s">
        <v>179</v>
      </c>
      <c r="H516" s="224">
        <v>1</v>
      </c>
      <c r="I516" s="225">
        <v>11600</v>
      </c>
      <c r="J516" s="225">
        <f>ROUND(I516*H516,2)</f>
        <v>11600</v>
      </c>
      <c r="K516" s="222" t="s">
        <v>1</v>
      </c>
      <c r="L516" s="38"/>
      <c r="M516" s="226" t="s">
        <v>1</v>
      </c>
      <c r="N516" s="227" t="s">
        <v>41</v>
      </c>
      <c r="O516" s="228">
        <v>0.625</v>
      </c>
      <c r="P516" s="228">
        <f>O516*H516</f>
        <v>0.625</v>
      </c>
      <c r="Q516" s="228">
        <v>0.00164</v>
      </c>
      <c r="R516" s="228">
        <f>Q516*H516</f>
        <v>0.00164</v>
      </c>
      <c r="S516" s="228">
        <v>0</v>
      </c>
      <c r="T516" s="229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230" t="s">
        <v>253</v>
      </c>
      <c r="AT516" s="230" t="s">
        <v>152</v>
      </c>
      <c r="AU516" s="230" t="s">
        <v>86</v>
      </c>
      <c r="AY516" s="18" t="s">
        <v>150</v>
      </c>
      <c r="BE516" s="231">
        <f>IF(N516="základní",J516,0)</f>
        <v>11600</v>
      </c>
      <c r="BF516" s="231">
        <f>IF(N516="snížená",J516,0)</f>
        <v>0</v>
      </c>
      <c r="BG516" s="231">
        <f>IF(N516="zákl. přenesená",J516,0)</f>
        <v>0</v>
      </c>
      <c r="BH516" s="231">
        <f>IF(N516="sníž. přenesená",J516,0)</f>
        <v>0</v>
      </c>
      <c r="BI516" s="231">
        <f>IF(N516="nulová",J516,0)</f>
        <v>0</v>
      </c>
      <c r="BJ516" s="18" t="s">
        <v>84</v>
      </c>
      <c r="BK516" s="231">
        <f>ROUND(I516*H516,2)</f>
        <v>11600</v>
      </c>
      <c r="BL516" s="18" t="s">
        <v>253</v>
      </c>
      <c r="BM516" s="230" t="s">
        <v>817</v>
      </c>
    </row>
    <row r="517" s="13" customFormat="1">
      <c r="A517" s="13"/>
      <c r="B517" s="232"/>
      <c r="C517" s="233"/>
      <c r="D517" s="234" t="s">
        <v>159</v>
      </c>
      <c r="E517" s="235" t="s">
        <v>1</v>
      </c>
      <c r="F517" s="236" t="s">
        <v>818</v>
      </c>
      <c r="G517" s="233"/>
      <c r="H517" s="237">
        <v>1</v>
      </c>
      <c r="I517" s="233"/>
      <c r="J517" s="233"/>
      <c r="K517" s="233"/>
      <c r="L517" s="238"/>
      <c r="M517" s="239"/>
      <c r="N517" s="240"/>
      <c r="O517" s="240"/>
      <c r="P517" s="240"/>
      <c r="Q517" s="240"/>
      <c r="R517" s="240"/>
      <c r="S517" s="240"/>
      <c r="T517" s="24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2" t="s">
        <v>159</v>
      </c>
      <c r="AU517" s="242" t="s">
        <v>86</v>
      </c>
      <c r="AV517" s="13" t="s">
        <v>86</v>
      </c>
      <c r="AW517" s="13" t="s">
        <v>30</v>
      </c>
      <c r="AX517" s="13" t="s">
        <v>84</v>
      </c>
      <c r="AY517" s="242" t="s">
        <v>150</v>
      </c>
    </row>
    <row r="518" s="2" customFormat="1" ht="24.15" customHeight="1">
      <c r="A518" s="35"/>
      <c r="B518" s="36"/>
      <c r="C518" s="220" t="s">
        <v>819</v>
      </c>
      <c r="D518" s="220" t="s">
        <v>152</v>
      </c>
      <c r="E518" s="221" t="s">
        <v>820</v>
      </c>
      <c r="F518" s="222" t="s">
        <v>821</v>
      </c>
      <c r="G518" s="223" t="s">
        <v>194</v>
      </c>
      <c r="H518" s="224">
        <v>1</v>
      </c>
      <c r="I518" s="225">
        <v>1550</v>
      </c>
      <c r="J518" s="225">
        <f>ROUND(I518*H518,2)</f>
        <v>1550</v>
      </c>
      <c r="K518" s="222" t="s">
        <v>1</v>
      </c>
      <c r="L518" s="38"/>
      <c r="M518" s="226" t="s">
        <v>1</v>
      </c>
      <c r="N518" s="227" t="s">
        <v>41</v>
      </c>
      <c r="O518" s="228">
        <v>1.3200000000000001</v>
      </c>
      <c r="P518" s="228">
        <f>O518*H518</f>
        <v>1.3200000000000001</v>
      </c>
      <c r="Q518" s="228">
        <v>0</v>
      </c>
      <c r="R518" s="228">
        <f>Q518*H518</f>
        <v>0</v>
      </c>
      <c r="S518" s="228">
        <v>0</v>
      </c>
      <c r="T518" s="229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230" t="s">
        <v>516</v>
      </c>
      <c r="AT518" s="230" t="s">
        <v>152</v>
      </c>
      <c r="AU518" s="230" t="s">
        <v>86</v>
      </c>
      <c r="AY518" s="18" t="s">
        <v>150</v>
      </c>
      <c r="BE518" s="231">
        <f>IF(N518="základní",J518,0)</f>
        <v>1550</v>
      </c>
      <c r="BF518" s="231">
        <f>IF(N518="snížená",J518,0)</f>
        <v>0</v>
      </c>
      <c r="BG518" s="231">
        <f>IF(N518="zákl. přenesená",J518,0)</f>
        <v>0</v>
      </c>
      <c r="BH518" s="231">
        <f>IF(N518="sníž. přenesená",J518,0)</f>
        <v>0</v>
      </c>
      <c r="BI518" s="231">
        <f>IF(N518="nulová",J518,0)</f>
        <v>0</v>
      </c>
      <c r="BJ518" s="18" t="s">
        <v>84</v>
      </c>
      <c r="BK518" s="231">
        <f>ROUND(I518*H518,2)</f>
        <v>1550</v>
      </c>
      <c r="BL518" s="18" t="s">
        <v>516</v>
      </c>
      <c r="BM518" s="230" t="s">
        <v>822</v>
      </c>
    </row>
    <row r="519" s="13" customFormat="1">
      <c r="A519" s="13"/>
      <c r="B519" s="232"/>
      <c r="C519" s="233"/>
      <c r="D519" s="234" t="s">
        <v>159</v>
      </c>
      <c r="E519" s="235" t="s">
        <v>1</v>
      </c>
      <c r="F519" s="236" t="s">
        <v>823</v>
      </c>
      <c r="G519" s="233"/>
      <c r="H519" s="237">
        <v>1</v>
      </c>
      <c r="I519" s="233"/>
      <c r="J519" s="233"/>
      <c r="K519" s="233"/>
      <c r="L519" s="238"/>
      <c r="M519" s="239"/>
      <c r="N519" s="240"/>
      <c r="O519" s="240"/>
      <c r="P519" s="240"/>
      <c r="Q519" s="240"/>
      <c r="R519" s="240"/>
      <c r="S519" s="240"/>
      <c r="T519" s="241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2" t="s">
        <v>159</v>
      </c>
      <c r="AU519" s="242" t="s">
        <v>86</v>
      </c>
      <c r="AV519" s="13" t="s">
        <v>86</v>
      </c>
      <c r="AW519" s="13" t="s">
        <v>30</v>
      </c>
      <c r="AX519" s="13" t="s">
        <v>84</v>
      </c>
      <c r="AY519" s="242" t="s">
        <v>150</v>
      </c>
    </row>
    <row r="520" s="2" customFormat="1" ht="24.15" customHeight="1">
      <c r="A520" s="35"/>
      <c r="B520" s="36"/>
      <c r="C520" s="220" t="s">
        <v>824</v>
      </c>
      <c r="D520" s="220" t="s">
        <v>152</v>
      </c>
      <c r="E520" s="221" t="s">
        <v>825</v>
      </c>
      <c r="F520" s="222" t="s">
        <v>826</v>
      </c>
      <c r="G520" s="223" t="s">
        <v>179</v>
      </c>
      <c r="H520" s="224">
        <v>1</v>
      </c>
      <c r="I520" s="225">
        <v>9300</v>
      </c>
      <c r="J520" s="225">
        <f>ROUND(I520*H520,2)</f>
        <v>9300</v>
      </c>
      <c r="K520" s="222" t="s">
        <v>1</v>
      </c>
      <c r="L520" s="38"/>
      <c r="M520" s="226" t="s">
        <v>1</v>
      </c>
      <c r="N520" s="227" t="s">
        <v>41</v>
      </c>
      <c r="O520" s="228">
        <v>8.2300000000000004</v>
      </c>
      <c r="P520" s="228">
        <f>O520*H520</f>
        <v>8.2300000000000004</v>
      </c>
      <c r="Q520" s="228">
        <v>0</v>
      </c>
      <c r="R520" s="228">
        <f>Q520*H520</f>
        <v>0</v>
      </c>
      <c r="S520" s="228">
        <v>0</v>
      </c>
      <c r="T520" s="229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230" t="s">
        <v>516</v>
      </c>
      <c r="AT520" s="230" t="s">
        <v>152</v>
      </c>
      <c r="AU520" s="230" t="s">
        <v>86</v>
      </c>
      <c r="AY520" s="18" t="s">
        <v>150</v>
      </c>
      <c r="BE520" s="231">
        <f>IF(N520="základní",J520,0)</f>
        <v>9300</v>
      </c>
      <c r="BF520" s="231">
        <f>IF(N520="snížená",J520,0)</f>
        <v>0</v>
      </c>
      <c r="BG520" s="231">
        <f>IF(N520="zákl. přenesená",J520,0)</f>
        <v>0</v>
      </c>
      <c r="BH520" s="231">
        <f>IF(N520="sníž. přenesená",J520,0)</f>
        <v>0</v>
      </c>
      <c r="BI520" s="231">
        <f>IF(N520="nulová",J520,0)</f>
        <v>0</v>
      </c>
      <c r="BJ520" s="18" t="s">
        <v>84</v>
      </c>
      <c r="BK520" s="231">
        <f>ROUND(I520*H520,2)</f>
        <v>9300</v>
      </c>
      <c r="BL520" s="18" t="s">
        <v>516</v>
      </c>
      <c r="BM520" s="230" t="s">
        <v>827</v>
      </c>
    </row>
    <row r="521" s="13" customFormat="1">
      <c r="A521" s="13"/>
      <c r="B521" s="232"/>
      <c r="C521" s="233"/>
      <c r="D521" s="234" t="s">
        <v>159</v>
      </c>
      <c r="E521" s="235" t="s">
        <v>1</v>
      </c>
      <c r="F521" s="236" t="s">
        <v>823</v>
      </c>
      <c r="G521" s="233"/>
      <c r="H521" s="237">
        <v>1</v>
      </c>
      <c r="I521" s="233"/>
      <c r="J521" s="233"/>
      <c r="K521" s="233"/>
      <c r="L521" s="238"/>
      <c r="M521" s="281"/>
      <c r="N521" s="282"/>
      <c r="O521" s="282"/>
      <c r="P521" s="282"/>
      <c r="Q521" s="282"/>
      <c r="R521" s="282"/>
      <c r="S521" s="282"/>
      <c r="T521" s="28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2" t="s">
        <v>159</v>
      </c>
      <c r="AU521" s="242" t="s">
        <v>86</v>
      </c>
      <c r="AV521" s="13" t="s">
        <v>86</v>
      </c>
      <c r="AW521" s="13" t="s">
        <v>30</v>
      </c>
      <c r="AX521" s="13" t="s">
        <v>84</v>
      </c>
      <c r="AY521" s="242" t="s">
        <v>150</v>
      </c>
    </row>
    <row r="522" s="2" customFormat="1" ht="6.96" customHeight="1">
      <c r="A522" s="35"/>
      <c r="B522" s="62"/>
      <c r="C522" s="63"/>
      <c r="D522" s="63"/>
      <c r="E522" s="63"/>
      <c r="F522" s="63"/>
      <c r="G522" s="63"/>
      <c r="H522" s="63"/>
      <c r="I522" s="63"/>
      <c r="J522" s="63"/>
      <c r="K522" s="63"/>
      <c r="L522" s="38"/>
      <c r="M522" s="3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</row>
  </sheetData>
  <sheetProtection sheet="1" autoFilter="0" formatColumns="0" formatRows="0" objects="1" scenarios="1" spinCount="100000" saltValue="mBXNElZkXNOLWXBzRT0vOW4G8l8ULMhadDgwT0Z8rT0lNMdnqPjG2VmghIekRUPqsUnDTkNgDhEj3Zh6h6A69w==" hashValue="TspHZAU+oHD6GjJRhjdbVHg9Sf7Rd2G+pGGNAkjAcfdva7oSF7BIJF2BHLq4FFc9VntUOlicu1DlR3rUhc1jyA==" algorithmName="SHA-512" password="CC35"/>
  <autoFilter ref="C140:K521"/>
  <mergeCells count="9">
    <mergeCell ref="E7:H7"/>
    <mergeCell ref="E9:H9"/>
    <mergeCell ref="E18:H18"/>
    <mergeCell ref="E27:H27"/>
    <mergeCell ref="E85:H85"/>
    <mergeCell ref="E87:H87"/>
    <mergeCell ref="E131:H131"/>
    <mergeCell ref="E133:H13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1"/>
      <c r="AT3" s="18" t="s">
        <v>86</v>
      </c>
    </row>
    <row r="4" s="1" customFormat="1" ht="24.96" customHeight="1">
      <c r="B4" s="21"/>
      <c r="D4" s="138" t="s">
        <v>103</v>
      </c>
      <c r="L4" s="21"/>
      <c r="M4" s="139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0" t="s">
        <v>14</v>
      </c>
      <c r="L6" s="21"/>
    </row>
    <row r="7" s="1" customFormat="1" ht="26.25" customHeight="1">
      <c r="B7" s="21"/>
      <c r="E7" s="141" t="str">
        <f>'Rekapitulace stavby'!K6</f>
        <v>Nový magistrát - modernizace systému chlazení a souvisejících profesí</v>
      </c>
      <c r="F7" s="140"/>
      <c r="G7" s="140"/>
      <c r="H7" s="140"/>
      <c r="L7" s="21"/>
    </row>
    <row r="8" s="2" customFormat="1" ht="12" customHeight="1">
      <c r="A8" s="35"/>
      <c r="B8" s="38"/>
      <c r="C8" s="35"/>
      <c r="D8" s="140" t="s">
        <v>104</v>
      </c>
      <c r="E8" s="35"/>
      <c r="F8" s="35"/>
      <c r="G8" s="35"/>
      <c r="H8" s="35"/>
      <c r="I8" s="35"/>
      <c r="J8" s="35"/>
      <c r="K8" s="35"/>
      <c r="L8" s="59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8"/>
      <c r="C9" s="35"/>
      <c r="D9" s="35"/>
      <c r="E9" s="142" t="s">
        <v>828</v>
      </c>
      <c r="F9" s="35"/>
      <c r="G9" s="35"/>
      <c r="H9" s="35"/>
      <c r="I9" s="35"/>
      <c r="J9" s="35"/>
      <c r="K9" s="35"/>
      <c r="L9" s="59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9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8"/>
      <c r="C11" s="35"/>
      <c r="D11" s="140" t="s">
        <v>16</v>
      </c>
      <c r="E11" s="35"/>
      <c r="F11" s="143" t="s">
        <v>1</v>
      </c>
      <c r="G11" s="35"/>
      <c r="H11" s="35"/>
      <c r="I11" s="140" t="s">
        <v>17</v>
      </c>
      <c r="J11" s="143" t="s">
        <v>1</v>
      </c>
      <c r="K11" s="35"/>
      <c r="L11" s="59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8"/>
      <c r="C12" s="35"/>
      <c r="D12" s="140" t="s">
        <v>18</v>
      </c>
      <c r="E12" s="35"/>
      <c r="F12" s="143" t="s">
        <v>19</v>
      </c>
      <c r="G12" s="35"/>
      <c r="H12" s="35"/>
      <c r="I12" s="140" t="s">
        <v>20</v>
      </c>
      <c r="J12" s="144" t="str">
        <f>'Rekapitulace stavby'!AN8</f>
        <v>15. 5. 2023</v>
      </c>
      <c r="K12" s="35"/>
      <c r="L12" s="59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9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8"/>
      <c r="C14" s="35"/>
      <c r="D14" s="140" t="s">
        <v>22</v>
      </c>
      <c r="E14" s="35"/>
      <c r="F14" s="35"/>
      <c r="G14" s="35"/>
      <c r="H14" s="35"/>
      <c r="I14" s="140" t="s">
        <v>23</v>
      </c>
      <c r="J14" s="143" t="s">
        <v>1</v>
      </c>
      <c r="K14" s="35"/>
      <c r="L14" s="59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8"/>
      <c r="C15" s="35"/>
      <c r="D15" s="35"/>
      <c r="E15" s="143" t="s">
        <v>24</v>
      </c>
      <c r="F15" s="35"/>
      <c r="G15" s="35"/>
      <c r="H15" s="35"/>
      <c r="I15" s="140" t="s">
        <v>25</v>
      </c>
      <c r="J15" s="143" t="s">
        <v>1</v>
      </c>
      <c r="K15" s="35"/>
      <c r="L15" s="59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9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8"/>
      <c r="C17" s="35"/>
      <c r="D17" s="140" t="s">
        <v>26</v>
      </c>
      <c r="E17" s="35"/>
      <c r="F17" s="35"/>
      <c r="G17" s="35"/>
      <c r="H17" s="35"/>
      <c r="I17" s="140" t="s">
        <v>23</v>
      </c>
      <c r="J17" s="143" t="str">
        <f>'Rekapitulace stavby'!AN13</f>
        <v/>
      </c>
      <c r="K17" s="35"/>
      <c r="L17" s="59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8"/>
      <c r="C18" s="35"/>
      <c r="D18" s="35"/>
      <c r="E18" s="143" t="str">
        <f>'Rekapitulace stavby'!E14</f>
        <v xml:space="preserve"> </v>
      </c>
      <c r="F18" s="143"/>
      <c r="G18" s="143"/>
      <c r="H18" s="143"/>
      <c r="I18" s="140" t="s">
        <v>25</v>
      </c>
      <c r="J18" s="143" t="str">
        <f>'Rekapitulace stavby'!AN14</f>
        <v/>
      </c>
      <c r="K18" s="35"/>
      <c r="L18" s="59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9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8"/>
      <c r="C20" s="35"/>
      <c r="D20" s="140" t="s">
        <v>28</v>
      </c>
      <c r="E20" s="35"/>
      <c r="F20" s="35"/>
      <c r="G20" s="35"/>
      <c r="H20" s="35"/>
      <c r="I20" s="140" t="s">
        <v>23</v>
      </c>
      <c r="J20" s="143" t="s">
        <v>1</v>
      </c>
      <c r="K20" s="35"/>
      <c r="L20" s="59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8"/>
      <c r="C21" s="35"/>
      <c r="D21" s="35"/>
      <c r="E21" s="143" t="s">
        <v>29</v>
      </c>
      <c r="F21" s="35"/>
      <c r="G21" s="35"/>
      <c r="H21" s="35"/>
      <c r="I21" s="140" t="s">
        <v>25</v>
      </c>
      <c r="J21" s="143" t="s">
        <v>1</v>
      </c>
      <c r="K21" s="35"/>
      <c r="L21" s="59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9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8"/>
      <c r="C23" s="35"/>
      <c r="D23" s="140" t="s">
        <v>31</v>
      </c>
      <c r="E23" s="35"/>
      <c r="F23" s="35"/>
      <c r="G23" s="35"/>
      <c r="H23" s="35"/>
      <c r="I23" s="140" t="s">
        <v>23</v>
      </c>
      <c r="J23" s="143" t="s">
        <v>1</v>
      </c>
      <c r="K23" s="35"/>
      <c r="L23" s="59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8"/>
      <c r="C24" s="35"/>
      <c r="D24" s="35"/>
      <c r="E24" s="143" t="s">
        <v>32</v>
      </c>
      <c r="F24" s="35"/>
      <c r="G24" s="35"/>
      <c r="H24" s="35"/>
      <c r="I24" s="140" t="s">
        <v>25</v>
      </c>
      <c r="J24" s="143" t="s">
        <v>1</v>
      </c>
      <c r="K24" s="35"/>
      <c r="L24" s="59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9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8"/>
      <c r="C26" s="35"/>
      <c r="D26" s="140" t="s">
        <v>33</v>
      </c>
      <c r="E26" s="35"/>
      <c r="F26" s="35"/>
      <c r="G26" s="35"/>
      <c r="H26" s="35"/>
      <c r="I26" s="35"/>
      <c r="J26" s="35"/>
      <c r="K26" s="35"/>
      <c r="L26" s="59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9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8"/>
      <c r="C29" s="35"/>
      <c r="D29" s="149"/>
      <c r="E29" s="149"/>
      <c r="F29" s="149"/>
      <c r="G29" s="149"/>
      <c r="H29" s="149"/>
      <c r="I29" s="149"/>
      <c r="J29" s="149"/>
      <c r="K29" s="149"/>
      <c r="L29" s="59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38"/>
      <c r="C30" s="35"/>
      <c r="D30" s="143" t="s">
        <v>106</v>
      </c>
      <c r="E30" s="35"/>
      <c r="F30" s="35"/>
      <c r="G30" s="35"/>
      <c r="H30" s="35"/>
      <c r="I30" s="35"/>
      <c r="J30" s="150">
        <f>J96</f>
        <v>2899340</v>
      </c>
      <c r="K30" s="35"/>
      <c r="L30" s="59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38"/>
      <c r="C31" s="35"/>
      <c r="D31" s="151" t="s">
        <v>107</v>
      </c>
      <c r="E31" s="35"/>
      <c r="F31" s="35"/>
      <c r="G31" s="35"/>
      <c r="H31" s="35"/>
      <c r="I31" s="35"/>
      <c r="J31" s="150">
        <f>J101</f>
        <v>0</v>
      </c>
      <c r="K31" s="35"/>
      <c r="L31" s="59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8"/>
      <c r="C32" s="35"/>
      <c r="D32" s="152" t="s">
        <v>36</v>
      </c>
      <c r="E32" s="35"/>
      <c r="F32" s="35"/>
      <c r="G32" s="35"/>
      <c r="H32" s="35"/>
      <c r="I32" s="35"/>
      <c r="J32" s="153">
        <f>ROUND(J30 + J31, 2)</f>
        <v>2899340</v>
      </c>
      <c r="K32" s="35"/>
      <c r="L32" s="59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8"/>
      <c r="C33" s="35"/>
      <c r="D33" s="149"/>
      <c r="E33" s="149"/>
      <c r="F33" s="149"/>
      <c r="G33" s="149"/>
      <c r="H33" s="149"/>
      <c r="I33" s="149"/>
      <c r="J33" s="149"/>
      <c r="K33" s="149"/>
      <c r="L33" s="59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8"/>
      <c r="C34" s="35"/>
      <c r="D34" s="35"/>
      <c r="E34" s="35"/>
      <c r="F34" s="154" t="s">
        <v>38</v>
      </c>
      <c r="G34" s="35"/>
      <c r="H34" s="35"/>
      <c r="I34" s="154" t="s">
        <v>37</v>
      </c>
      <c r="J34" s="154" t="s">
        <v>39</v>
      </c>
      <c r="K34" s="35"/>
      <c r="L34" s="59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8"/>
      <c r="C35" s="35"/>
      <c r="D35" s="155" t="s">
        <v>40</v>
      </c>
      <c r="E35" s="140" t="s">
        <v>41</v>
      </c>
      <c r="F35" s="156">
        <f>ROUND((SUM(BE101:BE102) + SUM(BE122:BE156)),  2)</f>
        <v>2899340</v>
      </c>
      <c r="G35" s="35"/>
      <c r="H35" s="35"/>
      <c r="I35" s="157">
        <v>0.20999999999999999</v>
      </c>
      <c r="J35" s="156">
        <f>ROUND(((SUM(BE101:BE102) + SUM(BE122:BE156))*I35),  2)</f>
        <v>608861.40000000002</v>
      </c>
      <c r="K35" s="35"/>
      <c r="L35" s="59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8"/>
      <c r="C36" s="35"/>
      <c r="D36" s="35"/>
      <c r="E36" s="140" t="s">
        <v>42</v>
      </c>
      <c r="F36" s="156">
        <f>ROUND((SUM(BF101:BF102) + SUM(BF122:BF156)),  2)</f>
        <v>0</v>
      </c>
      <c r="G36" s="35"/>
      <c r="H36" s="35"/>
      <c r="I36" s="157">
        <v>0.14999999999999999</v>
      </c>
      <c r="J36" s="156">
        <f>ROUND(((SUM(BF101:BF102) + SUM(BF122:BF156))*I36),  2)</f>
        <v>0</v>
      </c>
      <c r="K36" s="35"/>
      <c r="L36" s="59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8"/>
      <c r="C37" s="35"/>
      <c r="D37" s="35"/>
      <c r="E37" s="140" t="s">
        <v>43</v>
      </c>
      <c r="F37" s="156">
        <f>ROUND((SUM(BG101:BG102) + SUM(BG122:BG156)),  2)</f>
        <v>0</v>
      </c>
      <c r="G37" s="35"/>
      <c r="H37" s="35"/>
      <c r="I37" s="157">
        <v>0.20999999999999999</v>
      </c>
      <c r="J37" s="156">
        <f>0</f>
        <v>0</v>
      </c>
      <c r="K37" s="35"/>
      <c r="L37" s="59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8"/>
      <c r="C38" s="35"/>
      <c r="D38" s="35"/>
      <c r="E38" s="140" t="s">
        <v>44</v>
      </c>
      <c r="F38" s="156">
        <f>ROUND((SUM(BH101:BH102) + SUM(BH122:BH156)),  2)</f>
        <v>0</v>
      </c>
      <c r="G38" s="35"/>
      <c r="H38" s="35"/>
      <c r="I38" s="157">
        <v>0.14999999999999999</v>
      </c>
      <c r="J38" s="156">
        <f>0</f>
        <v>0</v>
      </c>
      <c r="K38" s="35"/>
      <c r="L38" s="59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8"/>
      <c r="C39" s="35"/>
      <c r="D39" s="35"/>
      <c r="E39" s="140" t="s">
        <v>45</v>
      </c>
      <c r="F39" s="156">
        <f>ROUND((SUM(BI101:BI102) + SUM(BI122:BI156)),  2)</f>
        <v>0</v>
      </c>
      <c r="G39" s="35"/>
      <c r="H39" s="35"/>
      <c r="I39" s="157">
        <v>0</v>
      </c>
      <c r="J39" s="156">
        <f>0</f>
        <v>0</v>
      </c>
      <c r="K39" s="35"/>
      <c r="L39" s="59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9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8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3508201.3999999999</v>
      </c>
      <c r="K41" s="164"/>
      <c r="L41" s="59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8"/>
      <c r="C42" s="35"/>
      <c r="D42" s="35"/>
      <c r="E42" s="35"/>
      <c r="F42" s="35"/>
      <c r="G42" s="35"/>
      <c r="H42" s="35"/>
      <c r="I42" s="35"/>
      <c r="J42" s="35"/>
      <c r="K42" s="35"/>
      <c r="L42" s="59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9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59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5"/>
      <c r="B61" s="38"/>
      <c r="C61" s="35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59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5"/>
      <c r="B65" s="38"/>
      <c r="C65" s="35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59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5"/>
      <c r="B76" s="38"/>
      <c r="C76" s="35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59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59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59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4" t="s">
        <v>108</v>
      </c>
      <c r="D82" s="37"/>
      <c r="E82" s="37"/>
      <c r="F82" s="37"/>
      <c r="G82" s="37"/>
      <c r="H82" s="37"/>
      <c r="I82" s="37"/>
      <c r="J82" s="37"/>
      <c r="K82" s="37"/>
      <c r="L82" s="59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9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30" t="s">
        <v>14</v>
      </c>
      <c r="D84" s="37"/>
      <c r="E84" s="37"/>
      <c r="F84" s="37"/>
      <c r="G84" s="37"/>
      <c r="H84" s="37"/>
      <c r="I84" s="37"/>
      <c r="J84" s="37"/>
      <c r="K84" s="37"/>
      <c r="L84" s="59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6" t="str">
        <f>E7</f>
        <v>Nový magistrát - modernizace systému chlazení a souvisejících profesí</v>
      </c>
      <c r="F85" s="30"/>
      <c r="G85" s="30"/>
      <c r="H85" s="30"/>
      <c r="I85" s="37"/>
      <c r="J85" s="37"/>
      <c r="K85" s="37"/>
      <c r="L85" s="59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30" t="s">
        <v>104</v>
      </c>
      <c r="D86" s="37"/>
      <c r="E86" s="37"/>
      <c r="F86" s="37"/>
      <c r="G86" s="37"/>
      <c r="H86" s="37"/>
      <c r="I86" s="37"/>
      <c r="J86" s="37"/>
      <c r="K86" s="37"/>
      <c r="L86" s="59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2" t="str">
        <f>E9</f>
        <v>SO 701_02 - Chlazení</v>
      </c>
      <c r="F87" s="37"/>
      <c r="G87" s="37"/>
      <c r="H87" s="37"/>
      <c r="I87" s="37"/>
      <c r="J87" s="37"/>
      <c r="K87" s="37"/>
      <c r="L87" s="59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9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30" t="s">
        <v>18</v>
      </c>
      <c r="D89" s="37"/>
      <c r="E89" s="37"/>
      <c r="F89" s="27" t="str">
        <f>F12</f>
        <v>Liberec</v>
      </c>
      <c r="G89" s="37"/>
      <c r="H89" s="37"/>
      <c r="I89" s="30" t="s">
        <v>20</v>
      </c>
      <c r="J89" s="75" t="str">
        <f>IF(J12="","",J12)</f>
        <v>15. 5. 2023</v>
      </c>
      <c r="K89" s="37"/>
      <c r="L89" s="59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9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30" t="s">
        <v>22</v>
      </c>
      <c r="D91" s="37"/>
      <c r="E91" s="37"/>
      <c r="F91" s="27" t="str">
        <f>E15</f>
        <v>Statutární město Liberec</v>
      </c>
      <c r="G91" s="37"/>
      <c r="H91" s="37"/>
      <c r="I91" s="30" t="s">
        <v>28</v>
      </c>
      <c r="J91" s="31" t="str">
        <f>E21</f>
        <v>Projektový atelier DAVID</v>
      </c>
      <c r="K91" s="37"/>
      <c r="L91" s="59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40.05" customHeight="1">
      <c r="A92" s="35"/>
      <c r="B92" s="36"/>
      <c r="C92" s="30" t="s">
        <v>26</v>
      </c>
      <c r="D92" s="37"/>
      <c r="E92" s="37"/>
      <c r="F92" s="27" t="str">
        <f>IF(E18="","",E18)</f>
        <v xml:space="preserve"> </v>
      </c>
      <c r="G92" s="37"/>
      <c r="H92" s="37"/>
      <c r="I92" s="30" t="s">
        <v>31</v>
      </c>
      <c r="J92" s="31" t="str">
        <f>E24</f>
        <v>Projektový atelier DAVID - Bc. Kosáková</v>
      </c>
      <c r="K92" s="37"/>
      <c r="L92" s="59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9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7" t="s">
        <v>109</v>
      </c>
      <c r="D94" s="134"/>
      <c r="E94" s="134"/>
      <c r="F94" s="134"/>
      <c r="G94" s="134"/>
      <c r="H94" s="134"/>
      <c r="I94" s="134"/>
      <c r="J94" s="178" t="s">
        <v>110</v>
      </c>
      <c r="K94" s="134"/>
      <c r="L94" s="59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9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9" t="s">
        <v>111</v>
      </c>
      <c r="D96" s="37"/>
      <c r="E96" s="37"/>
      <c r="F96" s="37"/>
      <c r="G96" s="37"/>
      <c r="H96" s="37"/>
      <c r="I96" s="37"/>
      <c r="J96" s="106">
        <f>J122</f>
        <v>2899340</v>
      </c>
      <c r="K96" s="37"/>
      <c r="L96" s="59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112</v>
      </c>
    </row>
    <row r="97" s="9" customFormat="1" ht="24.96" customHeight="1">
      <c r="A97" s="9"/>
      <c r="B97" s="180"/>
      <c r="C97" s="181"/>
      <c r="D97" s="182" t="s">
        <v>829</v>
      </c>
      <c r="E97" s="183"/>
      <c r="F97" s="183"/>
      <c r="G97" s="183"/>
      <c r="H97" s="183"/>
      <c r="I97" s="183"/>
      <c r="J97" s="184">
        <f>J123</f>
        <v>2464540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830</v>
      </c>
      <c r="E98" s="183"/>
      <c r="F98" s="183"/>
      <c r="G98" s="183"/>
      <c r="H98" s="183"/>
      <c r="I98" s="183"/>
      <c r="J98" s="184">
        <f>J139</f>
        <v>434800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9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59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29.28" customHeight="1">
      <c r="A101" s="35"/>
      <c r="B101" s="36"/>
      <c r="C101" s="179" t="s">
        <v>134</v>
      </c>
      <c r="D101" s="37"/>
      <c r="E101" s="37"/>
      <c r="F101" s="37"/>
      <c r="G101" s="37"/>
      <c r="H101" s="37"/>
      <c r="I101" s="37"/>
      <c r="J101" s="192">
        <v>0</v>
      </c>
      <c r="K101" s="37"/>
      <c r="L101" s="59"/>
      <c r="N101" s="193" t="s">
        <v>40</v>
      </c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18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9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9.28" customHeight="1">
      <c r="A103" s="35"/>
      <c r="B103" s="36"/>
      <c r="C103" s="133" t="s">
        <v>102</v>
      </c>
      <c r="D103" s="134"/>
      <c r="E103" s="134"/>
      <c r="F103" s="134"/>
      <c r="G103" s="134"/>
      <c r="H103" s="134"/>
      <c r="I103" s="134"/>
      <c r="J103" s="135">
        <f>ROUND(J96+J101,2)</f>
        <v>2899340</v>
      </c>
      <c r="K103" s="134"/>
      <c r="L103" s="59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59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59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4" t="s">
        <v>135</v>
      </c>
      <c r="D109" s="37"/>
      <c r="E109" s="37"/>
      <c r="F109" s="37"/>
      <c r="G109" s="37"/>
      <c r="H109" s="37"/>
      <c r="I109" s="37"/>
      <c r="J109" s="37"/>
      <c r="K109" s="37"/>
      <c r="L109" s="59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9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30" t="s">
        <v>14</v>
      </c>
      <c r="D111" s="37"/>
      <c r="E111" s="37"/>
      <c r="F111" s="37"/>
      <c r="G111" s="37"/>
      <c r="H111" s="37"/>
      <c r="I111" s="37"/>
      <c r="J111" s="37"/>
      <c r="K111" s="37"/>
      <c r="L111" s="59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6.25" customHeight="1">
      <c r="A112" s="35"/>
      <c r="B112" s="36"/>
      <c r="C112" s="37"/>
      <c r="D112" s="37"/>
      <c r="E112" s="176" t="str">
        <f>E7</f>
        <v>Nový magistrát - modernizace systému chlazení a souvisejících profesí</v>
      </c>
      <c r="F112" s="30"/>
      <c r="G112" s="30"/>
      <c r="H112" s="30"/>
      <c r="I112" s="37"/>
      <c r="J112" s="37"/>
      <c r="K112" s="37"/>
      <c r="L112" s="59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30" t="s">
        <v>104</v>
      </c>
      <c r="D113" s="37"/>
      <c r="E113" s="37"/>
      <c r="F113" s="37"/>
      <c r="G113" s="37"/>
      <c r="H113" s="37"/>
      <c r="I113" s="37"/>
      <c r="J113" s="37"/>
      <c r="K113" s="37"/>
      <c r="L113" s="59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2" t="str">
        <f>E9</f>
        <v>SO 701_02 - Chlazení</v>
      </c>
      <c r="F114" s="37"/>
      <c r="G114" s="37"/>
      <c r="H114" s="37"/>
      <c r="I114" s="37"/>
      <c r="J114" s="37"/>
      <c r="K114" s="37"/>
      <c r="L114" s="59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9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30" t="s">
        <v>18</v>
      </c>
      <c r="D116" s="37"/>
      <c r="E116" s="37"/>
      <c r="F116" s="27" t="str">
        <f>F12</f>
        <v>Liberec</v>
      </c>
      <c r="G116" s="37"/>
      <c r="H116" s="37"/>
      <c r="I116" s="30" t="s">
        <v>20</v>
      </c>
      <c r="J116" s="75" t="str">
        <f>IF(J12="","",J12)</f>
        <v>15. 5. 2023</v>
      </c>
      <c r="K116" s="37"/>
      <c r="L116" s="59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9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5.65" customHeight="1">
      <c r="A118" s="35"/>
      <c r="B118" s="36"/>
      <c r="C118" s="30" t="s">
        <v>22</v>
      </c>
      <c r="D118" s="37"/>
      <c r="E118" s="37"/>
      <c r="F118" s="27" t="str">
        <f>E15</f>
        <v>Statutární město Liberec</v>
      </c>
      <c r="G118" s="37"/>
      <c r="H118" s="37"/>
      <c r="I118" s="30" t="s">
        <v>28</v>
      </c>
      <c r="J118" s="31" t="str">
        <f>E21</f>
        <v>Projektový atelier DAVID</v>
      </c>
      <c r="K118" s="37"/>
      <c r="L118" s="59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40.05" customHeight="1">
      <c r="A119" s="35"/>
      <c r="B119" s="36"/>
      <c r="C119" s="30" t="s">
        <v>26</v>
      </c>
      <c r="D119" s="37"/>
      <c r="E119" s="37"/>
      <c r="F119" s="27" t="str">
        <f>IF(E18="","",E18)</f>
        <v xml:space="preserve"> </v>
      </c>
      <c r="G119" s="37"/>
      <c r="H119" s="37"/>
      <c r="I119" s="30" t="s">
        <v>31</v>
      </c>
      <c r="J119" s="31" t="str">
        <f>E24</f>
        <v>Projektový atelier DAVID - Bc. Kosáková</v>
      </c>
      <c r="K119" s="37"/>
      <c r="L119" s="59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9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94"/>
      <c r="B121" s="195"/>
      <c r="C121" s="196" t="s">
        <v>136</v>
      </c>
      <c r="D121" s="197" t="s">
        <v>61</v>
      </c>
      <c r="E121" s="197" t="s">
        <v>57</v>
      </c>
      <c r="F121" s="197" t="s">
        <v>58</v>
      </c>
      <c r="G121" s="197" t="s">
        <v>137</v>
      </c>
      <c r="H121" s="197" t="s">
        <v>138</v>
      </c>
      <c r="I121" s="197" t="s">
        <v>139</v>
      </c>
      <c r="J121" s="197" t="s">
        <v>110</v>
      </c>
      <c r="K121" s="198" t="s">
        <v>140</v>
      </c>
      <c r="L121" s="199"/>
      <c r="M121" s="96" t="s">
        <v>1</v>
      </c>
      <c r="N121" s="97" t="s">
        <v>40</v>
      </c>
      <c r="O121" s="97" t="s">
        <v>141</v>
      </c>
      <c r="P121" s="97" t="s">
        <v>142</v>
      </c>
      <c r="Q121" s="97" t="s">
        <v>143</v>
      </c>
      <c r="R121" s="97" t="s">
        <v>144</v>
      </c>
      <c r="S121" s="97" t="s">
        <v>145</v>
      </c>
      <c r="T121" s="98" t="s">
        <v>146</v>
      </c>
      <c r="U121" s="194"/>
      <c r="V121" s="194"/>
      <c r="W121" s="194"/>
      <c r="X121" s="194"/>
      <c r="Y121" s="194"/>
      <c r="Z121" s="194"/>
      <c r="AA121" s="194"/>
      <c r="AB121" s="194"/>
      <c r="AC121" s="194"/>
      <c r="AD121" s="194"/>
      <c r="AE121" s="194"/>
    </row>
    <row r="122" s="2" customFormat="1" ht="22.8" customHeight="1">
      <c r="A122" s="35"/>
      <c r="B122" s="36"/>
      <c r="C122" s="103" t="s">
        <v>147</v>
      </c>
      <c r="D122" s="37"/>
      <c r="E122" s="37"/>
      <c r="F122" s="37"/>
      <c r="G122" s="37"/>
      <c r="H122" s="37"/>
      <c r="I122" s="37"/>
      <c r="J122" s="200">
        <f>BK122</f>
        <v>2899340</v>
      </c>
      <c r="K122" s="37"/>
      <c r="L122" s="38"/>
      <c r="M122" s="99"/>
      <c r="N122" s="201"/>
      <c r="O122" s="100"/>
      <c r="P122" s="202">
        <f>P123+P139</f>
        <v>0</v>
      </c>
      <c r="Q122" s="100"/>
      <c r="R122" s="202">
        <f>R123+R139</f>
        <v>0</v>
      </c>
      <c r="S122" s="100"/>
      <c r="T122" s="203">
        <f>T123+T139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75</v>
      </c>
      <c r="AU122" s="18" t="s">
        <v>112</v>
      </c>
      <c r="BK122" s="204">
        <f>BK123+BK139</f>
        <v>2899340</v>
      </c>
    </row>
    <row r="123" s="12" customFormat="1" ht="25.92" customHeight="1">
      <c r="A123" s="12"/>
      <c r="B123" s="205"/>
      <c r="C123" s="206"/>
      <c r="D123" s="207" t="s">
        <v>75</v>
      </c>
      <c r="E123" s="208" t="s">
        <v>831</v>
      </c>
      <c r="F123" s="208" t="s">
        <v>831</v>
      </c>
      <c r="G123" s="206"/>
      <c r="H123" s="206"/>
      <c r="I123" s="206"/>
      <c r="J123" s="209">
        <f>BK123</f>
        <v>2464540</v>
      </c>
      <c r="K123" s="206"/>
      <c r="L123" s="210"/>
      <c r="M123" s="211"/>
      <c r="N123" s="212"/>
      <c r="O123" s="212"/>
      <c r="P123" s="213">
        <f>SUM(P124:P138)</f>
        <v>0</v>
      </c>
      <c r="Q123" s="212"/>
      <c r="R123" s="213">
        <f>SUM(R124:R138)</f>
        <v>0</v>
      </c>
      <c r="S123" s="212"/>
      <c r="T123" s="214">
        <f>SUM(T124:T138)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84</v>
      </c>
      <c r="AT123" s="216" t="s">
        <v>75</v>
      </c>
      <c r="AU123" s="216" t="s">
        <v>76</v>
      </c>
      <c r="AY123" s="215" t="s">
        <v>150</v>
      </c>
      <c r="BK123" s="217">
        <f>SUM(BK124:BK138)</f>
        <v>2464540</v>
      </c>
    </row>
    <row r="124" s="2" customFormat="1" ht="33" customHeight="1">
      <c r="A124" s="35"/>
      <c r="B124" s="36"/>
      <c r="C124" s="220" t="s">
        <v>84</v>
      </c>
      <c r="D124" s="220" t="s">
        <v>152</v>
      </c>
      <c r="E124" s="221" t="s">
        <v>832</v>
      </c>
      <c r="F124" s="222" t="s">
        <v>833</v>
      </c>
      <c r="G124" s="223" t="s">
        <v>424</v>
      </c>
      <c r="H124" s="224">
        <v>1</v>
      </c>
      <c r="I124" s="225">
        <v>500000</v>
      </c>
      <c r="J124" s="225">
        <f>ROUND(I124*H124,2)</f>
        <v>500000</v>
      </c>
      <c r="K124" s="222" t="s">
        <v>1</v>
      </c>
      <c r="L124" s="38"/>
      <c r="M124" s="226" t="s">
        <v>1</v>
      </c>
      <c r="N124" s="227" t="s">
        <v>41</v>
      </c>
      <c r="O124" s="228">
        <v>0</v>
      </c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0" t="s">
        <v>157</v>
      </c>
      <c r="AT124" s="230" t="s">
        <v>152</v>
      </c>
      <c r="AU124" s="230" t="s">
        <v>84</v>
      </c>
      <c r="AY124" s="18" t="s">
        <v>150</v>
      </c>
      <c r="BE124" s="231">
        <f>IF(N124="základní",J124,0)</f>
        <v>500000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84</v>
      </c>
      <c r="BK124" s="231">
        <f>ROUND(I124*H124,2)</f>
        <v>500000</v>
      </c>
      <c r="BL124" s="18" t="s">
        <v>157</v>
      </c>
      <c r="BM124" s="230" t="s">
        <v>86</v>
      </c>
    </row>
    <row r="125" s="2" customFormat="1" ht="33" customHeight="1">
      <c r="A125" s="35"/>
      <c r="B125" s="36"/>
      <c r="C125" s="220" t="s">
        <v>86</v>
      </c>
      <c r="D125" s="220" t="s">
        <v>152</v>
      </c>
      <c r="E125" s="221" t="s">
        <v>834</v>
      </c>
      <c r="F125" s="222" t="s">
        <v>835</v>
      </c>
      <c r="G125" s="223" t="s">
        <v>424</v>
      </c>
      <c r="H125" s="224">
        <v>1</v>
      </c>
      <c r="I125" s="225">
        <v>250000</v>
      </c>
      <c r="J125" s="225">
        <f>ROUND(I125*H125,2)</f>
        <v>250000</v>
      </c>
      <c r="K125" s="222" t="s">
        <v>1</v>
      </c>
      <c r="L125" s="38"/>
      <c r="M125" s="226" t="s">
        <v>1</v>
      </c>
      <c r="N125" s="227" t="s">
        <v>41</v>
      </c>
      <c r="O125" s="228">
        <v>0</v>
      </c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0" t="s">
        <v>157</v>
      </c>
      <c r="AT125" s="230" t="s">
        <v>152</v>
      </c>
      <c r="AU125" s="230" t="s">
        <v>84</v>
      </c>
      <c r="AY125" s="18" t="s">
        <v>150</v>
      </c>
      <c r="BE125" s="231">
        <f>IF(N125="základní",J125,0)</f>
        <v>250000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250000</v>
      </c>
      <c r="BL125" s="18" t="s">
        <v>157</v>
      </c>
      <c r="BM125" s="230" t="s">
        <v>157</v>
      </c>
    </row>
    <row r="126" s="2" customFormat="1" ht="24.15" customHeight="1">
      <c r="A126" s="35"/>
      <c r="B126" s="36"/>
      <c r="C126" s="220" t="s">
        <v>166</v>
      </c>
      <c r="D126" s="220" t="s">
        <v>152</v>
      </c>
      <c r="E126" s="221" t="s">
        <v>836</v>
      </c>
      <c r="F126" s="222" t="s">
        <v>837</v>
      </c>
      <c r="G126" s="223" t="s">
        <v>424</v>
      </c>
      <c r="H126" s="224">
        <v>3</v>
      </c>
      <c r="I126" s="225">
        <v>100000</v>
      </c>
      <c r="J126" s="225">
        <f>ROUND(I126*H126,2)</f>
        <v>300000</v>
      </c>
      <c r="K126" s="222" t="s">
        <v>1</v>
      </c>
      <c r="L126" s="38"/>
      <c r="M126" s="226" t="s">
        <v>1</v>
      </c>
      <c r="N126" s="227" t="s">
        <v>41</v>
      </c>
      <c r="O126" s="228">
        <v>0</v>
      </c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0" t="s">
        <v>157</v>
      </c>
      <c r="AT126" s="230" t="s">
        <v>152</v>
      </c>
      <c r="AU126" s="230" t="s">
        <v>84</v>
      </c>
      <c r="AY126" s="18" t="s">
        <v>150</v>
      </c>
      <c r="BE126" s="231">
        <f>IF(N126="základní",J126,0)</f>
        <v>300000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300000</v>
      </c>
      <c r="BL126" s="18" t="s">
        <v>157</v>
      </c>
      <c r="BM126" s="230" t="s">
        <v>186</v>
      </c>
    </row>
    <row r="127" s="2" customFormat="1" ht="33" customHeight="1">
      <c r="A127" s="35"/>
      <c r="B127" s="36"/>
      <c r="C127" s="220" t="s">
        <v>157</v>
      </c>
      <c r="D127" s="220" t="s">
        <v>152</v>
      </c>
      <c r="E127" s="221" t="s">
        <v>838</v>
      </c>
      <c r="F127" s="222" t="s">
        <v>833</v>
      </c>
      <c r="G127" s="223" t="s">
        <v>424</v>
      </c>
      <c r="H127" s="224">
        <v>1</v>
      </c>
      <c r="I127" s="225">
        <v>500000</v>
      </c>
      <c r="J127" s="225">
        <f>ROUND(I127*H127,2)</f>
        <v>500000</v>
      </c>
      <c r="K127" s="222" t="s">
        <v>1</v>
      </c>
      <c r="L127" s="38"/>
      <c r="M127" s="226" t="s">
        <v>1</v>
      </c>
      <c r="N127" s="227" t="s">
        <v>41</v>
      </c>
      <c r="O127" s="228">
        <v>0</v>
      </c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0" t="s">
        <v>157</v>
      </c>
      <c r="AT127" s="230" t="s">
        <v>152</v>
      </c>
      <c r="AU127" s="230" t="s">
        <v>84</v>
      </c>
      <c r="AY127" s="18" t="s">
        <v>150</v>
      </c>
      <c r="BE127" s="231">
        <f>IF(N127="základní",J127,0)</f>
        <v>500000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500000</v>
      </c>
      <c r="BL127" s="18" t="s">
        <v>157</v>
      </c>
      <c r="BM127" s="230" t="s">
        <v>199</v>
      </c>
    </row>
    <row r="128" s="2" customFormat="1" ht="33" customHeight="1">
      <c r="A128" s="35"/>
      <c r="B128" s="36"/>
      <c r="C128" s="220" t="s">
        <v>176</v>
      </c>
      <c r="D128" s="220" t="s">
        <v>152</v>
      </c>
      <c r="E128" s="221" t="s">
        <v>839</v>
      </c>
      <c r="F128" s="222" t="s">
        <v>835</v>
      </c>
      <c r="G128" s="223" t="s">
        <v>424</v>
      </c>
      <c r="H128" s="224">
        <v>1</v>
      </c>
      <c r="I128" s="225">
        <v>250000</v>
      </c>
      <c r="J128" s="225">
        <f>ROUND(I128*H128,2)</f>
        <v>250000</v>
      </c>
      <c r="K128" s="222" t="s">
        <v>1</v>
      </c>
      <c r="L128" s="38"/>
      <c r="M128" s="226" t="s">
        <v>1</v>
      </c>
      <c r="N128" s="227" t="s">
        <v>41</v>
      </c>
      <c r="O128" s="228">
        <v>0</v>
      </c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0" t="s">
        <v>157</v>
      </c>
      <c r="AT128" s="230" t="s">
        <v>152</v>
      </c>
      <c r="AU128" s="230" t="s">
        <v>84</v>
      </c>
      <c r="AY128" s="18" t="s">
        <v>150</v>
      </c>
      <c r="BE128" s="231">
        <f>IF(N128="základní",J128,0)</f>
        <v>250000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250000</v>
      </c>
      <c r="BL128" s="18" t="s">
        <v>157</v>
      </c>
      <c r="BM128" s="230" t="s">
        <v>215</v>
      </c>
    </row>
    <row r="129" s="2" customFormat="1" ht="24.15" customHeight="1">
      <c r="A129" s="35"/>
      <c r="B129" s="36"/>
      <c r="C129" s="220" t="s">
        <v>186</v>
      </c>
      <c r="D129" s="220" t="s">
        <v>152</v>
      </c>
      <c r="E129" s="221" t="s">
        <v>840</v>
      </c>
      <c r="F129" s="222" t="s">
        <v>837</v>
      </c>
      <c r="G129" s="223" t="s">
        <v>424</v>
      </c>
      <c r="H129" s="224">
        <v>3</v>
      </c>
      <c r="I129" s="225">
        <v>100000</v>
      </c>
      <c r="J129" s="225">
        <f>ROUND(I129*H129,2)</f>
        <v>300000</v>
      </c>
      <c r="K129" s="222" t="s">
        <v>1</v>
      </c>
      <c r="L129" s="38"/>
      <c r="M129" s="226" t="s">
        <v>1</v>
      </c>
      <c r="N129" s="227" t="s">
        <v>41</v>
      </c>
      <c r="O129" s="228">
        <v>0</v>
      </c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0" t="s">
        <v>157</v>
      </c>
      <c r="AT129" s="230" t="s">
        <v>152</v>
      </c>
      <c r="AU129" s="230" t="s">
        <v>84</v>
      </c>
      <c r="AY129" s="18" t="s">
        <v>150</v>
      </c>
      <c r="BE129" s="231">
        <f>IF(N129="základní",J129,0)</f>
        <v>300000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300000</v>
      </c>
      <c r="BL129" s="18" t="s">
        <v>157</v>
      </c>
      <c r="BM129" s="230" t="s">
        <v>228</v>
      </c>
    </row>
    <row r="130" s="2" customFormat="1" ht="16.5" customHeight="1">
      <c r="A130" s="35"/>
      <c r="B130" s="36"/>
      <c r="C130" s="220" t="s">
        <v>191</v>
      </c>
      <c r="D130" s="220" t="s">
        <v>152</v>
      </c>
      <c r="E130" s="221" t="s">
        <v>841</v>
      </c>
      <c r="F130" s="222" t="s">
        <v>842</v>
      </c>
      <c r="G130" s="223" t="s">
        <v>424</v>
      </c>
      <c r="H130" s="224">
        <v>2</v>
      </c>
      <c r="I130" s="225">
        <v>22000</v>
      </c>
      <c r="J130" s="225">
        <f>ROUND(I130*H130,2)</f>
        <v>44000</v>
      </c>
      <c r="K130" s="222" t="s">
        <v>1</v>
      </c>
      <c r="L130" s="38"/>
      <c r="M130" s="226" t="s">
        <v>1</v>
      </c>
      <c r="N130" s="227" t="s">
        <v>41</v>
      </c>
      <c r="O130" s="228">
        <v>0</v>
      </c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0" t="s">
        <v>157</v>
      </c>
      <c r="AT130" s="230" t="s">
        <v>152</v>
      </c>
      <c r="AU130" s="230" t="s">
        <v>84</v>
      </c>
      <c r="AY130" s="18" t="s">
        <v>150</v>
      </c>
      <c r="BE130" s="231">
        <f>IF(N130="základní",J130,0)</f>
        <v>44000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44000</v>
      </c>
      <c r="BL130" s="18" t="s">
        <v>157</v>
      </c>
      <c r="BM130" s="230" t="s">
        <v>240</v>
      </c>
    </row>
    <row r="131" s="2" customFormat="1" ht="44.25" customHeight="1">
      <c r="A131" s="35"/>
      <c r="B131" s="36"/>
      <c r="C131" s="220" t="s">
        <v>199</v>
      </c>
      <c r="D131" s="220" t="s">
        <v>152</v>
      </c>
      <c r="E131" s="221" t="s">
        <v>843</v>
      </c>
      <c r="F131" s="222" t="s">
        <v>844</v>
      </c>
      <c r="G131" s="223" t="s">
        <v>424</v>
      </c>
      <c r="H131" s="224">
        <v>2</v>
      </c>
      <c r="I131" s="225">
        <v>15000</v>
      </c>
      <c r="J131" s="225">
        <f>ROUND(I131*H131,2)</f>
        <v>30000</v>
      </c>
      <c r="K131" s="222" t="s">
        <v>1</v>
      </c>
      <c r="L131" s="38"/>
      <c r="M131" s="226" t="s">
        <v>1</v>
      </c>
      <c r="N131" s="227" t="s">
        <v>41</v>
      </c>
      <c r="O131" s="228">
        <v>0</v>
      </c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0" t="s">
        <v>157</v>
      </c>
      <c r="AT131" s="230" t="s">
        <v>152</v>
      </c>
      <c r="AU131" s="230" t="s">
        <v>84</v>
      </c>
      <c r="AY131" s="18" t="s">
        <v>150</v>
      </c>
      <c r="BE131" s="231">
        <f>IF(N131="základní",J131,0)</f>
        <v>30000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84</v>
      </c>
      <c r="BK131" s="231">
        <f>ROUND(I131*H131,2)</f>
        <v>30000</v>
      </c>
      <c r="BL131" s="18" t="s">
        <v>157</v>
      </c>
      <c r="BM131" s="230" t="s">
        <v>253</v>
      </c>
    </row>
    <row r="132" s="2" customFormat="1" ht="37.8" customHeight="1">
      <c r="A132" s="35"/>
      <c r="B132" s="36"/>
      <c r="C132" s="220" t="s">
        <v>204</v>
      </c>
      <c r="D132" s="220" t="s">
        <v>152</v>
      </c>
      <c r="E132" s="221" t="s">
        <v>845</v>
      </c>
      <c r="F132" s="222" t="s">
        <v>846</v>
      </c>
      <c r="G132" s="223" t="s">
        <v>847</v>
      </c>
      <c r="H132" s="224">
        <v>90</v>
      </c>
      <c r="I132" s="225">
        <v>2000</v>
      </c>
      <c r="J132" s="225">
        <f>ROUND(I132*H132,2)</f>
        <v>180000</v>
      </c>
      <c r="K132" s="222" t="s">
        <v>1</v>
      </c>
      <c r="L132" s="38"/>
      <c r="M132" s="226" t="s">
        <v>1</v>
      </c>
      <c r="N132" s="227" t="s">
        <v>41</v>
      </c>
      <c r="O132" s="228">
        <v>0</v>
      </c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0" t="s">
        <v>157</v>
      </c>
      <c r="AT132" s="230" t="s">
        <v>152</v>
      </c>
      <c r="AU132" s="230" t="s">
        <v>84</v>
      </c>
      <c r="AY132" s="18" t="s">
        <v>150</v>
      </c>
      <c r="BE132" s="231">
        <f>IF(N132="základní",J132,0)</f>
        <v>180000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180000</v>
      </c>
      <c r="BL132" s="18" t="s">
        <v>157</v>
      </c>
      <c r="BM132" s="230" t="s">
        <v>266</v>
      </c>
    </row>
    <row r="133" s="2" customFormat="1" ht="16.5" customHeight="1">
      <c r="A133" s="35"/>
      <c r="B133" s="36"/>
      <c r="C133" s="220" t="s">
        <v>215</v>
      </c>
      <c r="D133" s="220" t="s">
        <v>152</v>
      </c>
      <c r="E133" s="221" t="s">
        <v>848</v>
      </c>
      <c r="F133" s="222" t="s">
        <v>849</v>
      </c>
      <c r="G133" s="223" t="s">
        <v>850</v>
      </c>
      <c r="H133" s="224">
        <v>2</v>
      </c>
      <c r="I133" s="225">
        <v>5000</v>
      </c>
      <c r="J133" s="225">
        <f>ROUND(I133*H133,2)</f>
        <v>10000</v>
      </c>
      <c r="K133" s="222" t="s">
        <v>1</v>
      </c>
      <c r="L133" s="38"/>
      <c r="M133" s="226" t="s">
        <v>1</v>
      </c>
      <c r="N133" s="227" t="s">
        <v>41</v>
      </c>
      <c r="O133" s="228">
        <v>0</v>
      </c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0" t="s">
        <v>157</v>
      </c>
      <c r="AT133" s="230" t="s">
        <v>152</v>
      </c>
      <c r="AU133" s="230" t="s">
        <v>84</v>
      </c>
      <c r="AY133" s="18" t="s">
        <v>150</v>
      </c>
      <c r="BE133" s="231">
        <f>IF(N133="základní",J133,0)</f>
        <v>10000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84</v>
      </c>
      <c r="BK133" s="231">
        <f>ROUND(I133*H133,2)</f>
        <v>10000</v>
      </c>
      <c r="BL133" s="18" t="s">
        <v>157</v>
      </c>
      <c r="BM133" s="230" t="s">
        <v>276</v>
      </c>
    </row>
    <row r="134" s="2" customFormat="1" ht="16.5" customHeight="1">
      <c r="A134" s="35"/>
      <c r="B134" s="36"/>
      <c r="C134" s="220" t="s">
        <v>220</v>
      </c>
      <c r="D134" s="220" t="s">
        <v>152</v>
      </c>
      <c r="E134" s="221" t="s">
        <v>851</v>
      </c>
      <c r="F134" s="222" t="s">
        <v>852</v>
      </c>
      <c r="G134" s="223" t="s">
        <v>850</v>
      </c>
      <c r="H134" s="224">
        <v>2</v>
      </c>
      <c r="I134" s="225">
        <v>6000</v>
      </c>
      <c r="J134" s="225">
        <f>ROUND(I134*H134,2)</f>
        <v>12000</v>
      </c>
      <c r="K134" s="222" t="s">
        <v>1</v>
      </c>
      <c r="L134" s="38"/>
      <c r="M134" s="226" t="s">
        <v>1</v>
      </c>
      <c r="N134" s="227" t="s">
        <v>41</v>
      </c>
      <c r="O134" s="228">
        <v>0</v>
      </c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0" t="s">
        <v>157</v>
      </c>
      <c r="AT134" s="230" t="s">
        <v>152</v>
      </c>
      <c r="AU134" s="230" t="s">
        <v>84</v>
      </c>
      <c r="AY134" s="18" t="s">
        <v>150</v>
      </c>
      <c r="BE134" s="231">
        <f>IF(N134="základní",J134,0)</f>
        <v>12000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12000</v>
      </c>
      <c r="BL134" s="18" t="s">
        <v>157</v>
      </c>
      <c r="BM134" s="230" t="s">
        <v>285</v>
      </c>
    </row>
    <row r="135" s="2" customFormat="1" ht="16.5" customHeight="1">
      <c r="A135" s="35"/>
      <c r="B135" s="36"/>
      <c r="C135" s="220" t="s">
        <v>228</v>
      </c>
      <c r="D135" s="220" t="s">
        <v>152</v>
      </c>
      <c r="E135" s="221" t="s">
        <v>853</v>
      </c>
      <c r="F135" s="222" t="s">
        <v>854</v>
      </c>
      <c r="G135" s="223" t="s">
        <v>659</v>
      </c>
      <c r="H135" s="224">
        <v>38.5</v>
      </c>
      <c r="I135" s="225">
        <v>2000</v>
      </c>
      <c r="J135" s="225">
        <f>ROUND(I135*H135,2)</f>
        <v>77000</v>
      </c>
      <c r="K135" s="222" t="s">
        <v>1</v>
      </c>
      <c r="L135" s="38"/>
      <c r="M135" s="226" t="s">
        <v>1</v>
      </c>
      <c r="N135" s="227" t="s">
        <v>41</v>
      </c>
      <c r="O135" s="228">
        <v>0</v>
      </c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0" t="s">
        <v>157</v>
      </c>
      <c r="AT135" s="230" t="s">
        <v>152</v>
      </c>
      <c r="AU135" s="230" t="s">
        <v>84</v>
      </c>
      <c r="AY135" s="18" t="s">
        <v>150</v>
      </c>
      <c r="BE135" s="231">
        <f>IF(N135="základní",J135,0)</f>
        <v>77000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77000</v>
      </c>
      <c r="BL135" s="18" t="s">
        <v>157</v>
      </c>
      <c r="BM135" s="230" t="s">
        <v>296</v>
      </c>
    </row>
    <row r="136" s="2" customFormat="1" ht="16.5" customHeight="1">
      <c r="A136" s="35"/>
      <c r="B136" s="36"/>
      <c r="C136" s="220" t="s">
        <v>233</v>
      </c>
      <c r="D136" s="220" t="s">
        <v>152</v>
      </c>
      <c r="E136" s="221" t="s">
        <v>855</v>
      </c>
      <c r="F136" s="222" t="s">
        <v>856</v>
      </c>
      <c r="G136" s="223" t="s">
        <v>857</v>
      </c>
      <c r="H136" s="224">
        <v>1.5</v>
      </c>
      <c r="I136" s="225">
        <v>3000</v>
      </c>
      <c r="J136" s="225">
        <f>ROUND(I136*H136,2)</f>
        <v>4500</v>
      </c>
      <c r="K136" s="222" t="s">
        <v>1</v>
      </c>
      <c r="L136" s="38"/>
      <c r="M136" s="226" t="s">
        <v>1</v>
      </c>
      <c r="N136" s="227" t="s">
        <v>41</v>
      </c>
      <c r="O136" s="228">
        <v>0</v>
      </c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0" t="s">
        <v>157</v>
      </c>
      <c r="AT136" s="230" t="s">
        <v>152</v>
      </c>
      <c r="AU136" s="230" t="s">
        <v>84</v>
      </c>
      <c r="AY136" s="18" t="s">
        <v>150</v>
      </c>
      <c r="BE136" s="231">
        <f>IF(N136="základní",J136,0)</f>
        <v>4500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84</v>
      </c>
      <c r="BK136" s="231">
        <f>ROUND(I136*H136,2)</f>
        <v>4500</v>
      </c>
      <c r="BL136" s="18" t="s">
        <v>157</v>
      </c>
      <c r="BM136" s="230" t="s">
        <v>305</v>
      </c>
    </row>
    <row r="137" s="2" customFormat="1" ht="24.15" customHeight="1">
      <c r="A137" s="35"/>
      <c r="B137" s="36"/>
      <c r="C137" s="220" t="s">
        <v>240</v>
      </c>
      <c r="D137" s="220" t="s">
        <v>152</v>
      </c>
      <c r="E137" s="221" t="s">
        <v>858</v>
      </c>
      <c r="F137" s="222" t="s">
        <v>859</v>
      </c>
      <c r="G137" s="223" t="s">
        <v>163</v>
      </c>
      <c r="H137" s="224">
        <v>4</v>
      </c>
      <c r="I137" s="225">
        <v>760</v>
      </c>
      <c r="J137" s="225">
        <f>ROUND(I137*H137,2)</f>
        <v>3040</v>
      </c>
      <c r="K137" s="222" t="s">
        <v>1</v>
      </c>
      <c r="L137" s="38"/>
      <c r="M137" s="226" t="s">
        <v>1</v>
      </c>
      <c r="N137" s="227" t="s">
        <v>41</v>
      </c>
      <c r="O137" s="228">
        <v>0</v>
      </c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0" t="s">
        <v>157</v>
      </c>
      <c r="AT137" s="230" t="s">
        <v>152</v>
      </c>
      <c r="AU137" s="230" t="s">
        <v>84</v>
      </c>
      <c r="AY137" s="18" t="s">
        <v>150</v>
      </c>
      <c r="BE137" s="231">
        <f>IF(N137="základní",J137,0)</f>
        <v>3040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3040</v>
      </c>
      <c r="BL137" s="18" t="s">
        <v>157</v>
      </c>
      <c r="BM137" s="230" t="s">
        <v>316</v>
      </c>
    </row>
    <row r="138" s="2" customFormat="1" ht="16.5" customHeight="1">
      <c r="A138" s="35"/>
      <c r="B138" s="36"/>
      <c r="C138" s="220" t="s">
        <v>8</v>
      </c>
      <c r="D138" s="220" t="s">
        <v>152</v>
      </c>
      <c r="E138" s="221" t="s">
        <v>860</v>
      </c>
      <c r="F138" s="222" t="s">
        <v>861</v>
      </c>
      <c r="G138" s="223" t="s">
        <v>424</v>
      </c>
      <c r="H138" s="224">
        <v>8</v>
      </c>
      <c r="I138" s="225">
        <v>500</v>
      </c>
      <c r="J138" s="225">
        <f>ROUND(I138*H138,2)</f>
        <v>4000</v>
      </c>
      <c r="K138" s="222" t="s">
        <v>1</v>
      </c>
      <c r="L138" s="38"/>
      <c r="M138" s="226" t="s">
        <v>1</v>
      </c>
      <c r="N138" s="227" t="s">
        <v>41</v>
      </c>
      <c r="O138" s="228">
        <v>0</v>
      </c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0" t="s">
        <v>157</v>
      </c>
      <c r="AT138" s="230" t="s">
        <v>152</v>
      </c>
      <c r="AU138" s="230" t="s">
        <v>84</v>
      </c>
      <c r="AY138" s="18" t="s">
        <v>150</v>
      </c>
      <c r="BE138" s="231">
        <f>IF(N138="základní",J138,0)</f>
        <v>4000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4000</v>
      </c>
      <c r="BL138" s="18" t="s">
        <v>157</v>
      </c>
      <c r="BM138" s="230" t="s">
        <v>324</v>
      </c>
    </row>
    <row r="139" s="12" customFormat="1" ht="25.92" customHeight="1">
      <c r="A139" s="12"/>
      <c r="B139" s="205"/>
      <c r="C139" s="206"/>
      <c r="D139" s="207" t="s">
        <v>75</v>
      </c>
      <c r="E139" s="208" t="s">
        <v>862</v>
      </c>
      <c r="F139" s="208" t="s">
        <v>862</v>
      </c>
      <c r="G139" s="206"/>
      <c r="H139" s="206"/>
      <c r="I139" s="206"/>
      <c r="J139" s="209">
        <f>BK139</f>
        <v>434800</v>
      </c>
      <c r="K139" s="206"/>
      <c r="L139" s="210"/>
      <c r="M139" s="211"/>
      <c r="N139" s="212"/>
      <c r="O139" s="212"/>
      <c r="P139" s="213">
        <f>SUM(P140:P156)</f>
        <v>0</v>
      </c>
      <c r="Q139" s="212"/>
      <c r="R139" s="213">
        <f>SUM(R140:R156)</f>
        <v>0</v>
      </c>
      <c r="S139" s="212"/>
      <c r="T139" s="214">
        <f>SUM(T140:T156)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5" t="s">
        <v>84</v>
      </c>
      <c r="AT139" s="216" t="s">
        <v>75</v>
      </c>
      <c r="AU139" s="216" t="s">
        <v>76</v>
      </c>
      <c r="AY139" s="215" t="s">
        <v>150</v>
      </c>
      <c r="BK139" s="217">
        <f>SUM(BK140:BK156)</f>
        <v>434800</v>
      </c>
    </row>
    <row r="140" s="2" customFormat="1" ht="16.5" customHeight="1">
      <c r="A140" s="35"/>
      <c r="B140" s="36"/>
      <c r="C140" s="220" t="s">
        <v>84</v>
      </c>
      <c r="D140" s="220" t="s">
        <v>152</v>
      </c>
      <c r="E140" s="221" t="s">
        <v>863</v>
      </c>
      <c r="F140" s="222" t="s">
        <v>864</v>
      </c>
      <c r="G140" s="223" t="s">
        <v>424</v>
      </c>
      <c r="H140" s="224">
        <v>1</v>
      </c>
      <c r="I140" s="225">
        <v>25000</v>
      </c>
      <c r="J140" s="225">
        <f>ROUND(I140*H140,2)</f>
        <v>25000</v>
      </c>
      <c r="K140" s="222" t="s">
        <v>1</v>
      </c>
      <c r="L140" s="38"/>
      <c r="M140" s="226" t="s">
        <v>1</v>
      </c>
      <c r="N140" s="227" t="s">
        <v>41</v>
      </c>
      <c r="O140" s="228">
        <v>0</v>
      </c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0" t="s">
        <v>157</v>
      </c>
      <c r="AT140" s="230" t="s">
        <v>152</v>
      </c>
      <c r="AU140" s="230" t="s">
        <v>84</v>
      </c>
      <c r="AY140" s="18" t="s">
        <v>150</v>
      </c>
      <c r="BE140" s="231">
        <f>IF(N140="základní",J140,0)</f>
        <v>25000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84</v>
      </c>
      <c r="BK140" s="231">
        <f>ROUND(I140*H140,2)</f>
        <v>25000</v>
      </c>
      <c r="BL140" s="18" t="s">
        <v>157</v>
      </c>
      <c r="BM140" s="230" t="s">
        <v>333</v>
      </c>
    </row>
    <row r="141" s="2" customFormat="1" ht="16.5" customHeight="1">
      <c r="A141" s="35"/>
      <c r="B141" s="36"/>
      <c r="C141" s="220" t="s">
        <v>86</v>
      </c>
      <c r="D141" s="220" t="s">
        <v>152</v>
      </c>
      <c r="E141" s="221" t="s">
        <v>865</v>
      </c>
      <c r="F141" s="222" t="s">
        <v>866</v>
      </c>
      <c r="G141" s="223" t="s">
        <v>424</v>
      </c>
      <c r="H141" s="224">
        <v>1</v>
      </c>
      <c r="I141" s="225">
        <v>90000</v>
      </c>
      <c r="J141" s="225">
        <f>ROUND(I141*H141,2)</f>
        <v>90000</v>
      </c>
      <c r="K141" s="222" t="s">
        <v>1</v>
      </c>
      <c r="L141" s="38"/>
      <c r="M141" s="226" t="s">
        <v>1</v>
      </c>
      <c r="N141" s="227" t="s">
        <v>41</v>
      </c>
      <c r="O141" s="228">
        <v>0</v>
      </c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0" t="s">
        <v>157</v>
      </c>
      <c r="AT141" s="230" t="s">
        <v>152</v>
      </c>
      <c r="AU141" s="230" t="s">
        <v>84</v>
      </c>
      <c r="AY141" s="18" t="s">
        <v>150</v>
      </c>
      <c r="BE141" s="231">
        <f>IF(N141="základní",J141,0)</f>
        <v>90000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84</v>
      </c>
      <c r="BK141" s="231">
        <f>ROUND(I141*H141,2)</f>
        <v>90000</v>
      </c>
      <c r="BL141" s="18" t="s">
        <v>157</v>
      </c>
      <c r="BM141" s="230" t="s">
        <v>343</v>
      </c>
    </row>
    <row r="142" s="2" customFormat="1" ht="16.5" customHeight="1">
      <c r="A142" s="35"/>
      <c r="B142" s="36"/>
      <c r="C142" s="220" t="s">
        <v>166</v>
      </c>
      <c r="D142" s="220" t="s">
        <v>152</v>
      </c>
      <c r="E142" s="221" t="s">
        <v>867</v>
      </c>
      <c r="F142" s="222" t="s">
        <v>868</v>
      </c>
      <c r="G142" s="223" t="s">
        <v>424</v>
      </c>
      <c r="H142" s="224">
        <v>1</v>
      </c>
      <c r="I142" s="225">
        <v>25000</v>
      </c>
      <c r="J142" s="225">
        <f>ROUND(I142*H142,2)</f>
        <v>25000</v>
      </c>
      <c r="K142" s="222" t="s">
        <v>1</v>
      </c>
      <c r="L142" s="38"/>
      <c r="M142" s="226" t="s">
        <v>1</v>
      </c>
      <c r="N142" s="227" t="s">
        <v>41</v>
      </c>
      <c r="O142" s="228">
        <v>0</v>
      </c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0" t="s">
        <v>157</v>
      </c>
      <c r="AT142" s="230" t="s">
        <v>152</v>
      </c>
      <c r="AU142" s="230" t="s">
        <v>84</v>
      </c>
      <c r="AY142" s="18" t="s">
        <v>150</v>
      </c>
      <c r="BE142" s="231">
        <f>IF(N142="základní",J142,0)</f>
        <v>25000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25000</v>
      </c>
      <c r="BL142" s="18" t="s">
        <v>157</v>
      </c>
      <c r="BM142" s="230" t="s">
        <v>357</v>
      </c>
    </row>
    <row r="143" s="2" customFormat="1" ht="24.15" customHeight="1">
      <c r="A143" s="35"/>
      <c r="B143" s="36"/>
      <c r="C143" s="220" t="s">
        <v>157</v>
      </c>
      <c r="D143" s="220" t="s">
        <v>152</v>
      </c>
      <c r="E143" s="221" t="s">
        <v>869</v>
      </c>
      <c r="F143" s="222" t="s">
        <v>870</v>
      </c>
      <c r="G143" s="223" t="s">
        <v>871</v>
      </c>
      <c r="H143" s="224">
        <v>96</v>
      </c>
      <c r="I143" s="225">
        <v>350</v>
      </c>
      <c r="J143" s="225">
        <f>ROUND(I143*H143,2)</f>
        <v>33600</v>
      </c>
      <c r="K143" s="222" t="s">
        <v>1</v>
      </c>
      <c r="L143" s="38"/>
      <c r="M143" s="226" t="s">
        <v>1</v>
      </c>
      <c r="N143" s="227" t="s">
        <v>41</v>
      </c>
      <c r="O143" s="228">
        <v>0</v>
      </c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0" t="s">
        <v>157</v>
      </c>
      <c r="AT143" s="230" t="s">
        <v>152</v>
      </c>
      <c r="AU143" s="230" t="s">
        <v>84</v>
      </c>
      <c r="AY143" s="18" t="s">
        <v>150</v>
      </c>
      <c r="BE143" s="231">
        <f>IF(N143="základní",J143,0)</f>
        <v>33600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33600</v>
      </c>
      <c r="BL143" s="18" t="s">
        <v>157</v>
      </c>
      <c r="BM143" s="230" t="s">
        <v>367</v>
      </c>
    </row>
    <row r="144" s="2" customFormat="1" ht="21.75" customHeight="1">
      <c r="A144" s="35"/>
      <c r="B144" s="36"/>
      <c r="C144" s="220" t="s">
        <v>176</v>
      </c>
      <c r="D144" s="220" t="s">
        <v>152</v>
      </c>
      <c r="E144" s="221" t="s">
        <v>872</v>
      </c>
      <c r="F144" s="222" t="s">
        <v>873</v>
      </c>
      <c r="G144" s="223" t="s">
        <v>424</v>
      </c>
      <c r="H144" s="224">
        <v>1</v>
      </c>
      <c r="I144" s="225">
        <v>15000</v>
      </c>
      <c r="J144" s="225">
        <f>ROUND(I144*H144,2)</f>
        <v>15000</v>
      </c>
      <c r="K144" s="222" t="s">
        <v>1</v>
      </c>
      <c r="L144" s="38"/>
      <c r="M144" s="226" t="s">
        <v>1</v>
      </c>
      <c r="N144" s="227" t="s">
        <v>41</v>
      </c>
      <c r="O144" s="228">
        <v>0</v>
      </c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0" t="s">
        <v>157</v>
      </c>
      <c r="AT144" s="230" t="s">
        <v>152</v>
      </c>
      <c r="AU144" s="230" t="s">
        <v>84</v>
      </c>
      <c r="AY144" s="18" t="s">
        <v>150</v>
      </c>
      <c r="BE144" s="231">
        <f>IF(N144="základní",J144,0)</f>
        <v>15000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15000</v>
      </c>
      <c r="BL144" s="18" t="s">
        <v>157</v>
      </c>
      <c r="BM144" s="230" t="s">
        <v>378</v>
      </c>
    </row>
    <row r="145" s="2" customFormat="1" ht="16.5" customHeight="1">
      <c r="A145" s="35"/>
      <c r="B145" s="36"/>
      <c r="C145" s="220" t="s">
        <v>186</v>
      </c>
      <c r="D145" s="220" t="s">
        <v>152</v>
      </c>
      <c r="E145" s="221" t="s">
        <v>874</v>
      </c>
      <c r="F145" s="222" t="s">
        <v>875</v>
      </c>
      <c r="G145" s="223" t="s">
        <v>871</v>
      </c>
      <c r="H145" s="224">
        <v>96</v>
      </c>
      <c r="I145" s="225">
        <v>350</v>
      </c>
      <c r="J145" s="225">
        <f>ROUND(I145*H145,2)</f>
        <v>33600</v>
      </c>
      <c r="K145" s="222" t="s">
        <v>1</v>
      </c>
      <c r="L145" s="38"/>
      <c r="M145" s="226" t="s">
        <v>1</v>
      </c>
      <c r="N145" s="227" t="s">
        <v>41</v>
      </c>
      <c r="O145" s="228">
        <v>0</v>
      </c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0" t="s">
        <v>157</v>
      </c>
      <c r="AT145" s="230" t="s">
        <v>152</v>
      </c>
      <c r="AU145" s="230" t="s">
        <v>84</v>
      </c>
      <c r="AY145" s="18" t="s">
        <v>150</v>
      </c>
      <c r="BE145" s="231">
        <f>IF(N145="základní",J145,0)</f>
        <v>33600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33600</v>
      </c>
      <c r="BL145" s="18" t="s">
        <v>157</v>
      </c>
      <c r="BM145" s="230" t="s">
        <v>390</v>
      </c>
    </row>
    <row r="146" s="2" customFormat="1" ht="16.5" customHeight="1">
      <c r="A146" s="35"/>
      <c r="B146" s="36"/>
      <c r="C146" s="220" t="s">
        <v>191</v>
      </c>
      <c r="D146" s="220" t="s">
        <v>152</v>
      </c>
      <c r="E146" s="221" t="s">
        <v>876</v>
      </c>
      <c r="F146" s="222" t="s">
        <v>877</v>
      </c>
      <c r="G146" s="223" t="s">
        <v>871</v>
      </c>
      <c r="H146" s="224">
        <v>16</v>
      </c>
      <c r="I146" s="225">
        <v>350</v>
      </c>
      <c r="J146" s="225">
        <f>ROUND(I146*H146,2)</f>
        <v>5600</v>
      </c>
      <c r="K146" s="222" t="s">
        <v>1</v>
      </c>
      <c r="L146" s="38"/>
      <c r="M146" s="226" t="s">
        <v>1</v>
      </c>
      <c r="N146" s="227" t="s">
        <v>41</v>
      </c>
      <c r="O146" s="228">
        <v>0</v>
      </c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0" t="s">
        <v>157</v>
      </c>
      <c r="AT146" s="230" t="s">
        <v>152</v>
      </c>
      <c r="AU146" s="230" t="s">
        <v>84</v>
      </c>
      <c r="AY146" s="18" t="s">
        <v>150</v>
      </c>
      <c r="BE146" s="231">
        <f>IF(N146="základní",J146,0)</f>
        <v>5600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5600</v>
      </c>
      <c r="BL146" s="18" t="s">
        <v>157</v>
      </c>
      <c r="BM146" s="230" t="s">
        <v>400</v>
      </c>
    </row>
    <row r="147" s="2" customFormat="1" ht="16.5" customHeight="1">
      <c r="A147" s="35"/>
      <c r="B147" s="36"/>
      <c r="C147" s="220" t="s">
        <v>199</v>
      </c>
      <c r="D147" s="220" t="s">
        <v>152</v>
      </c>
      <c r="E147" s="221" t="s">
        <v>878</v>
      </c>
      <c r="F147" s="222" t="s">
        <v>879</v>
      </c>
      <c r="G147" s="223" t="s">
        <v>424</v>
      </c>
      <c r="H147" s="224">
        <v>1</v>
      </c>
      <c r="I147" s="225">
        <v>15000</v>
      </c>
      <c r="J147" s="225">
        <f>ROUND(I147*H147,2)</f>
        <v>15000</v>
      </c>
      <c r="K147" s="222" t="s">
        <v>1</v>
      </c>
      <c r="L147" s="38"/>
      <c r="M147" s="226" t="s">
        <v>1</v>
      </c>
      <c r="N147" s="227" t="s">
        <v>41</v>
      </c>
      <c r="O147" s="228">
        <v>0</v>
      </c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0" t="s">
        <v>157</v>
      </c>
      <c r="AT147" s="230" t="s">
        <v>152</v>
      </c>
      <c r="AU147" s="230" t="s">
        <v>84</v>
      </c>
      <c r="AY147" s="18" t="s">
        <v>150</v>
      </c>
      <c r="BE147" s="231">
        <f>IF(N147="základní",J147,0)</f>
        <v>15000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15000</v>
      </c>
      <c r="BL147" s="18" t="s">
        <v>157</v>
      </c>
      <c r="BM147" s="230" t="s">
        <v>408</v>
      </c>
    </row>
    <row r="148" s="2" customFormat="1" ht="49.05" customHeight="1">
      <c r="A148" s="35"/>
      <c r="B148" s="36"/>
      <c r="C148" s="220" t="s">
        <v>204</v>
      </c>
      <c r="D148" s="220" t="s">
        <v>152</v>
      </c>
      <c r="E148" s="221" t="s">
        <v>880</v>
      </c>
      <c r="F148" s="222" t="s">
        <v>881</v>
      </c>
      <c r="G148" s="223" t="s">
        <v>424</v>
      </c>
      <c r="H148" s="224">
        <v>4</v>
      </c>
      <c r="I148" s="225">
        <v>10000</v>
      </c>
      <c r="J148" s="225">
        <f>ROUND(I148*H148,2)</f>
        <v>40000</v>
      </c>
      <c r="K148" s="222" t="s">
        <v>1</v>
      </c>
      <c r="L148" s="38"/>
      <c r="M148" s="226" t="s">
        <v>1</v>
      </c>
      <c r="N148" s="227" t="s">
        <v>41</v>
      </c>
      <c r="O148" s="228">
        <v>0</v>
      </c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0" t="s">
        <v>157</v>
      </c>
      <c r="AT148" s="230" t="s">
        <v>152</v>
      </c>
      <c r="AU148" s="230" t="s">
        <v>84</v>
      </c>
      <c r="AY148" s="18" t="s">
        <v>150</v>
      </c>
      <c r="BE148" s="231">
        <f>IF(N148="základní",J148,0)</f>
        <v>40000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84</v>
      </c>
      <c r="BK148" s="231">
        <f>ROUND(I148*H148,2)</f>
        <v>40000</v>
      </c>
      <c r="BL148" s="18" t="s">
        <v>157</v>
      </c>
      <c r="BM148" s="230" t="s">
        <v>421</v>
      </c>
    </row>
    <row r="149" s="2" customFormat="1" ht="24.15" customHeight="1">
      <c r="A149" s="35"/>
      <c r="B149" s="36"/>
      <c r="C149" s="220" t="s">
        <v>215</v>
      </c>
      <c r="D149" s="220" t="s">
        <v>152</v>
      </c>
      <c r="E149" s="221" t="s">
        <v>882</v>
      </c>
      <c r="F149" s="222" t="s">
        <v>883</v>
      </c>
      <c r="G149" s="223" t="s">
        <v>424</v>
      </c>
      <c r="H149" s="224">
        <v>1</v>
      </c>
      <c r="I149" s="225">
        <v>40000</v>
      </c>
      <c r="J149" s="225">
        <f>ROUND(I149*H149,2)</f>
        <v>40000</v>
      </c>
      <c r="K149" s="222" t="s">
        <v>1</v>
      </c>
      <c r="L149" s="38"/>
      <c r="M149" s="226" t="s">
        <v>1</v>
      </c>
      <c r="N149" s="227" t="s">
        <v>41</v>
      </c>
      <c r="O149" s="228">
        <v>0</v>
      </c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0" t="s">
        <v>157</v>
      </c>
      <c r="AT149" s="230" t="s">
        <v>152</v>
      </c>
      <c r="AU149" s="230" t="s">
        <v>84</v>
      </c>
      <c r="AY149" s="18" t="s">
        <v>150</v>
      </c>
      <c r="BE149" s="231">
        <f>IF(N149="základní",J149,0)</f>
        <v>40000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40000</v>
      </c>
      <c r="BL149" s="18" t="s">
        <v>157</v>
      </c>
      <c r="BM149" s="230" t="s">
        <v>432</v>
      </c>
    </row>
    <row r="150" s="2" customFormat="1" ht="24.15" customHeight="1">
      <c r="A150" s="35"/>
      <c r="B150" s="36"/>
      <c r="C150" s="220" t="s">
        <v>220</v>
      </c>
      <c r="D150" s="220" t="s">
        <v>152</v>
      </c>
      <c r="E150" s="221" t="s">
        <v>884</v>
      </c>
      <c r="F150" s="222" t="s">
        <v>885</v>
      </c>
      <c r="G150" s="223" t="s">
        <v>424</v>
      </c>
      <c r="H150" s="224">
        <v>1</v>
      </c>
      <c r="I150" s="225">
        <v>15000</v>
      </c>
      <c r="J150" s="225">
        <f>ROUND(I150*H150,2)</f>
        <v>15000</v>
      </c>
      <c r="K150" s="222" t="s">
        <v>1</v>
      </c>
      <c r="L150" s="38"/>
      <c r="M150" s="226" t="s">
        <v>1</v>
      </c>
      <c r="N150" s="227" t="s">
        <v>41</v>
      </c>
      <c r="O150" s="228">
        <v>0</v>
      </c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0" t="s">
        <v>157</v>
      </c>
      <c r="AT150" s="230" t="s">
        <v>152</v>
      </c>
      <c r="AU150" s="230" t="s">
        <v>84</v>
      </c>
      <c r="AY150" s="18" t="s">
        <v>150</v>
      </c>
      <c r="BE150" s="231">
        <f>IF(N150="základní",J150,0)</f>
        <v>15000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15000</v>
      </c>
      <c r="BL150" s="18" t="s">
        <v>157</v>
      </c>
      <c r="BM150" s="230" t="s">
        <v>446</v>
      </c>
    </row>
    <row r="151" s="2" customFormat="1" ht="24.15" customHeight="1">
      <c r="A151" s="35"/>
      <c r="B151" s="36"/>
      <c r="C151" s="220" t="s">
        <v>228</v>
      </c>
      <c r="D151" s="220" t="s">
        <v>152</v>
      </c>
      <c r="E151" s="221" t="s">
        <v>886</v>
      </c>
      <c r="F151" s="222" t="s">
        <v>887</v>
      </c>
      <c r="G151" s="223" t="s">
        <v>424</v>
      </c>
      <c r="H151" s="224">
        <v>1</v>
      </c>
      <c r="I151" s="225">
        <v>12000</v>
      </c>
      <c r="J151" s="225">
        <f>ROUND(I151*H151,2)</f>
        <v>12000</v>
      </c>
      <c r="K151" s="222" t="s">
        <v>1</v>
      </c>
      <c r="L151" s="38"/>
      <c r="M151" s="226" t="s">
        <v>1</v>
      </c>
      <c r="N151" s="227" t="s">
        <v>41</v>
      </c>
      <c r="O151" s="228">
        <v>0</v>
      </c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0" t="s">
        <v>157</v>
      </c>
      <c r="AT151" s="230" t="s">
        <v>152</v>
      </c>
      <c r="AU151" s="230" t="s">
        <v>84</v>
      </c>
      <c r="AY151" s="18" t="s">
        <v>150</v>
      </c>
      <c r="BE151" s="231">
        <f>IF(N151="základní",J151,0)</f>
        <v>12000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84</v>
      </c>
      <c r="BK151" s="231">
        <f>ROUND(I151*H151,2)</f>
        <v>12000</v>
      </c>
      <c r="BL151" s="18" t="s">
        <v>157</v>
      </c>
      <c r="BM151" s="230" t="s">
        <v>458</v>
      </c>
    </row>
    <row r="152" s="2" customFormat="1" ht="24.15" customHeight="1">
      <c r="A152" s="35"/>
      <c r="B152" s="36"/>
      <c r="C152" s="220" t="s">
        <v>233</v>
      </c>
      <c r="D152" s="220" t="s">
        <v>152</v>
      </c>
      <c r="E152" s="221" t="s">
        <v>888</v>
      </c>
      <c r="F152" s="222" t="s">
        <v>889</v>
      </c>
      <c r="G152" s="223" t="s">
        <v>424</v>
      </c>
      <c r="H152" s="224">
        <v>1</v>
      </c>
      <c r="I152" s="225">
        <v>10000</v>
      </c>
      <c r="J152" s="225">
        <f>ROUND(I152*H152,2)</f>
        <v>10000</v>
      </c>
      <c r="K152" s="222" t="s">
        <v>1</v>
      </c>
      <c r="L152" s="38"/>
      <c r="M152" s="226" t="s">
        <v>1</v>
      </c>
      <c r="N152" s="227" t="s">
        <v>41</v>
      </c>
      <c r="O152" s="228">
        <v>0</v>
      </c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0" t="s">
        <v>157</v>
      </c>
      <c r="AT152" s="230" t="s">
        <v>152</v>
      </c>
      <c r="AU152" s="230" t="s">
        <v>84</v>
      </c>
      <c r="AY152" s="18" t="s">
        <v>150</v>
      </c>
      <c r="BE152" s="231">
        <f>IF(N152="základní",J152,0)</f>
        <v>10000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10000</v>
      </c>
      <c r="BL152" s="18" t="s">
        <v>157</v>
      </c>
      <c r="BM152" s="230" t="s">
        <v>472</v>
      </c>
    </row>
    <row r="153" s="2" customFormat="1" ht="37.8" customHeight="1">
      <c r="A153" s="35"/>
      <c r="B153" s="36"/>
      <c r="C153" s="220" t="s">
        <v>240</v>
      </c>
      <c r="D153" s="220" t="s">
        <v>152</v>
      </c>
      <c r="E153" s="221" t="s">
        <v>890</v>
      </c>
      <c r="F153" s="222" t="s">
        <v>891</v>
      </c>
      <c r="G153" s="223" t="s">
        <v>850</v>
      </c>
      <c r="H153" s="224">
        <v>1</v>
      </c>
      <c r="I153" s="225">
        <v>40000</v>
      </c>
      <c r="J153" s="225">
        <f>ROUND(I153*H153,2)</f>
        <v>40000</v>
      </c>
      <c r="K153" s="222" t="s">
        <v>1</v>
      </c>
      <c r="L153" s="38"/>
      <c r="M153" s="226" t="s">
        <v>1</v>
      </c>
      <c r="N153" s="227" t="s">
        <v>41</v>
      </c>
      <c r="O153" s="228">
        <v>0</v>
      </c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0" t="s">
        <v>157</v>
      </c>
      <c r="AT153" s="230" t="s">
        <v>152</v>
      </c>
      <c r="AU153" s="230" t="s">
        <v>84</v>
      </c>
      <c r="AY153" s="18" t="s">
        <v>150</v>
      </c>
      <c r="BE153" s="231">
        <f>IF(N153="základní",J153,0)</f>
        <v>40000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40000</v>
      </c>
      <c r="BL153" s="18" t="s">
        <v>157</v>
      </c>
      <c r="BM153" s="230" t="s">
        <v>481</v>
      </c>
    </row>
    <row r="154" s="2" customFormat="1" ht="24.15" customHeight="1">
      <c r="A154" s="35"/>
      <c r="B154" s="36"/>
      <c r="C154" s="220" t="s">
        <v>8</v>
      </c>
      <c r="D154" s="220" t="s">
        <v>152</v>
      </c>
      <c r="E154" s="221" t="s">
        <v>892</v>
      </c>
      <c r="F154" s="222" t="s">
        <v>893</v>
      </c>
      <c r="G154" s="223" t="s">
        <v>850</v>
      </c>
      <c r="H154" s="224">
        <v>1</v>
      </c>
      <c r="I154" s="225">
        <v>20000</v>
      </c>
      <c r="J154" s="225">
        <f>ROUND(I154*H154,2)</f>
        <v>20000</v>
      </c>
      <c r="K154" s="222" t="s">
        <v>1</v>
      </c>
      <c r="L154" s="38"/>
      <c r="M154" s="226" t="s">
        <v>1</v>
      </c>
      <c r="N154" s="227" t="s">
        <v>41</v>
      </c>
      <c r="O154" s="228">
        <v>0</v>
      </c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0" t="s">
        <v>157</v>
      </c>
      <c r="AT154" s="230" t="s">
        <v>152</v>
      </c>
      <c r="AU154" s="230" t="s">
        <v>84</v>
      </c>
      <c r="AY154" s="18" t="s">
        <v>150</v>
      </c>
      <c r="BE154" s="231">
        <f>IF(N154="základní",J154,0)</f>
        <v>20000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84</v>
      </c>
      <c r="BK154" s="231">
        <f>ROUND(I154*H154,2)</f>
        <v>20000</v>
      </c>
      <c r="BL154" s="18" t="s">
        <v>157</v>
      </c>
      <c r="BM154" s="230" t="s">
        <v>492</v>
      </c>
    </row>
    <row r="155" s="2" customFormat="1" ht="16.5" customHeight="1">
      <c r="A155" s="35"/>
      <c r="B155" s="36"/>
      <c r="C155" s="220" t="s">
        <v>253</v>
      </c>
      <c r="D155" s="220" t="s">
        <v>152</v>
      </c>
      <c r="E155" s="221" t="s">
        <v>894</v>
      </c>
      <c r="F155" s="222" t="s">
        <v>895</v>
      </c>
      <c r="G155" s="223" t="s">
        <v>850</v>
      </c>
      <c r="H155" s="224">
        <v>1</v>
      </c>
      <c r="I155" s="225">
        <v>5000</v>
      </c>
      <c r="J155" s="225">
        <f>ROUND(I155*H155,2)</f>
        <v>5000</v>
      </c>
      <c r="K155" s="222" t="s">
        <v>1</v>
      </c>
      <c r="L155" s="38"/>
      <c r="M155" s="226" t="s">
        <v>1</v>
      </c>
      <c r="N155" s="227" t="s">
        <v>41</v>
      </c>
      <c r="O155" s="228">
        <v>0</v>
      </c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0" t="s">
        <v>157</v>
      </c>
      <c r="AT155" s="230" t="s">
        <v>152</v>
      </c>
      <c r="AU155" s="230" t="s">
        <v>84</v>
      </c>
      <c r="AY155" s="18" t="s">
        <v>150</v>
      </c>
      <c r="BE155" s="231">
        <f>IF(N155="základní",J155,0)</f>
        <v>5000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5000</v>
      </c>
      <c r="BL155" s="18" t="s">
        <v>157</v>
      </c>
      <c r="BM155" s="230" t="s">
        <v>506</v>
      </c>
    </row>
    <row r="156" s="2" customFormat="1" ht="24.15" customHeight="1">
      <c r="A156" s="35"/>
      <c r="B156" s="36"/>
      <c r="C156" s="220" t="s">
        <v>258</v>
      </c>
      <c r="D156" s="220" t="s">
        <v>152</v>
      </c>
      <c r="E156" s="221" t="s">
        <v>896</v>
      </c>
      <c r="F156" s="222" t="s">
        <v>897</v>
      </c>
      <c r="G156" s="223" t="s">
        <v>424</v>
      </c>
      <c r="H156" s="224">
        <v>1</v>
      </c>
      <c r="I156" s="225">
        <v>10000</v>
      </c>
      <c r="J156" s="225">
        <f>ROUND(I156*H156,2)</f>
        <v>10000</v>
      </c>
      <c r="K156" s="222" t="s">
        <v>1</v>
      </c>
      <c r="L156" s="38"/>
      <c r="M156" s="284" t="s">
        <v>1</v>
      </c>
      <c r="N156" s="285" t="s">
        <v>41</v>
      </c>
      <c r="O156" s="286">
        <v>0</v>
      </c>
      <c r="P156" s="286">
        <f>O156*H156</f>
        <v>0</v>
      </c>
      <c r="Q156" s="286">
        <v>0</v>
      </c>
      <c r="R156" s="286">
        <f>Q156*H156</f>
        <v>0</v>
      </c>
      <c r="S156" s="286">
        <v>0</v>
      </c>
      <c r="T156" s="28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0" t="s">
        <v>157</v>
      </c>
      <c r="AT156" s="230" t="s">
        <v>152</v>
      </c>
      <c r="AU156" s="230" t="s">
        <v>84</v>
      </c>
      <c r="AY156" s="18" t="s">
        <v>150</v>
      </c>
      <c r="BE156" s="231">
        <f>IF(N156="základní",J156,0)</f>
        <v>10000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84</v>
      </c>
      <c r="BK156" s="231">
        <f>ROUND(I156*H156,2)</f>
        <v>10000</v>
      </c>
      <c r="BL156" s="18" t="s">
        <v>157</v>
      </c>
      <c r="BM156" s="230" t="s">
        <v>516</v>
      </c>
    </row>
    <row r="157" s="2" customFormat="1" ht="6.96" customHeight="1">
      <c r="A157" s="35"/>
      <c r="B157" s="62"/>
      <c r="C157" s="63"/>
      <c r="D157" s="63"/>
      <c r="E157" s="63"/>
      <c r="F157" s="63"/>
      <c r="G157" s="63"/>
      <c r="H157" s="63"/>
      <c r="I157" s="63"/>
      <c r="J157" s="63"/>
      <c r="K157" s="63"/>
      <c r="L157" s="38"/>
      <c r="M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</row>
  </sheetData>
  <sheetProtection sheet="1" autoFilter="0" formatColumns="0" formatRows="0" objects="1" scenarios="1" spinCount="100000" saltValue="txCyaYRzknZ3HToHOjC1p2A66usS1jfxv77WEgXBz1xZMdPqjWyn9I45RagbWPCZWTih+B2/UKXrgJNrTzVkCQ==" hashValue="wKg8bBAhR/0h4YhJEAVasPUC5SpfGhBko1rBKr9ckhY9W8iZXEVLsVjmiA9ZCAsWeJ1izUU89abCTiUVJX3U3Q==" algorithmName="SHA-512" password="CC35"/>
  <autoFilter ref="C121:K15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1"/>
      <c r="AT3" s="18" t="s">
        <v>86</v>
      </c>
    </row>
    <row r="4" s="1" customFormat="1" ht="24.96" customHeight="1">
      <c r="B4" s="21"/>
      <c r="D4" s="138" t="s">
        <v>103</v>
      </c>
      <c r="L4" s="21"/>
      <c r="M4" s="139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0" t="s">
        <v>14</v>
      </c>
      <c r="L6" s="21"/>
    </row>
    <row r="7" s="1" customFormat="1" ht="26.25" customHeight="1">
      <c r="B7" s="21"/>
      <c r="E7" s="141" t="str">
        <f>'Rekapitulace stavby'!K6</f>
        <v>Nový magistrát - modernizace systému chlazení a souvisejících profesí</v>
      </c>
      <c r="F7" s="140"/>
      <c r="G7" s="140"/>
      <c r="H7" s="140"/>
      <c r="L7" s="21"/>
    </row>
    <row r="8" s="2" customFormat="1" ht="12" customHeight="1">
      <c r="A8" s="35"/>
      <c r="B8" s="38"/>
      <c r="C8" s="35"/>
      <c r="D8" s="140" t="s">
        <v>104</v>
      </c>
      <c r="E8" s="35"/>
      <c r="F8" s="35"/>
      <c r="G8" s="35"/>
      <c r="H8" s="35"/>
      <c r="I8" s="35"/>
      <c r="J8" s="35"/>
      <c r="K8" s="35"/>
      <c r="L8" s="59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8"/>
      <c r="C9" s="35"/>
      <c r="D9" s="35"/>
      <c r="E9" s="142" t="s">
        <v>898</v>
      </c>
      <c r="F9" s="35"/>
      <c r="G9" s="35"/>
      <c r="H9" s="35"/>
      <c r="I9" s="35"/>
      <c r="J9" s="35"/>
      <c r="K9" s="35"/>
      <c r="L9" s="59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9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8"/>
      <c r="C11" s="35"/>
      <c r="D11" s="140" t="s">
        <v>16</v>
      </c>
      <c r="E11" s="35"/>
      <c r="F11" s="143" t="s">
        <v>1</v>
      </c>
      <c r="G11" s="35"/>
      <c r="H11" s="35"/>
      <c r="I11" s="140" t="s">
        <v>17</v>
      </c>
      <c r="J11" s="143" t="s">
        <v>1</v>
      </c>
      <c r="K11" s="35"/>
      <c r="L11" s="59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8"/>
      <c r="C12" s="35"/>
      <c r="D12" s="140" t="s">
        <v>18</v>
      </c>
      <c r="E12" s="35"/>
      <c r="F12" s="143" t="s">
        <v>19</v>
      </c>
      <c r="G12" s="35"/>
      <c r="H12" s="35"/>
      <c r="I12" s="140" t="s">
        <v>20</v>
      </c>
      <c r="J12" s="144" t="str">
        <f>'Rekapitulace stavby'!AN8</f>
        <v>15. 5. 2023</v>
      </c>
      <c r="K12" s="35"/>
      <c r="L12" s="59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9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8"/>
      <c r="C14" s="35"/>
      <c r="D14" s="140" t="s">
        <v>22</v>
      </c>
      <c r="E14" s="35"/>
      <c r="F14" s="35"/>
      <c r="G14" s="35"/>
      <c r="H14" s="35"/>
      <c r="I14" s="140" t="s">
        <v>23</v>
      </c>
      <c r="J14" s="143" t="s">
        <v>1</v>
      </c>
      <c r="K14" s="35"/>
      <c r="L14" s="59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8"/>
      <c r="C15" s="35"/>
      <c r="D15" s="35"/>
      <c r="E15" s="143" t="s">
        <v>24</v>
      </c>
      <c r="F15" s="35"/>
      <c r="G15" s="35"/>
      <c r="H15" s="35"/>
      <c r="I15" s="140" t="s">
        <v>25</v>
      </c>
      <c r="J15" s="143" t="s">
        <v>1</v>
      </c>
      <c r="K15" s="35"/>
      <c r="L15" s="59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9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8"/>
      <c r="C17" s="35"/>
      <c r="D17" s="140" t="s">
        <v>26</v>
      </c>
      <c r="E17" s="35"/>
      <c r="F17" s="35"/>
      <c r="G17" s="35"/>
      <c r="H17" s="35"/>
      <c r="I17" s="140" t="s">
        <v>23</v>
      </c>
      <c r="J17" s="143" t="s">
        <v>1</v>
      </c>
      <c r="K17" s="35"/>
      <c r="L17" s="59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8"/>
      <c r="C18" s="35"/>
      <c r="D18" s="35"/>
      <c r="E18" s="143" t="s">
        <v>27</v>
      </c>
      <c r="F18" s="35"/>
      <c r="G18" s="35"/>
      <c r="H18" s="35"/>
      <c r="I18" s="140" t="s">
        <v>25</v>
      </c>
      <c r="J18" s="143" t="s">
        <v>1</v>
      </c>
      <c r="K18" s="35"/>
      <c r="L18" s="59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9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8"/>
      <c r="C20" s="35"/>
      <c r="D20" s="140" t="s">
        <v>28</v>
      </c>
      <c r="E20" s="35"/>
      <c r="F20" s="35"/>
      <c r="G20" s="35"/>
      <c r="H20" s="35"/>
      <c r="I20" s="140" t="s">
        <v>23</v>
      </c>
      <c r="J20" s="143" t="s">
        <v>1</v>
      </c>
      <c r="K20" s="35"/>
      <c r="L20" s="59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8"/>
      <c r="C21" s="35"/>
      <c r="D21" s="35"/>
      <c r="E21" s="143" t="s">
        <v>29</v>
      </c>
      <c r="F21" s="35"/>
      <c r="G21" s="35"/>
      <c r="H21" s="35"/>
      <c r="I21" s="140" t="s">
        <v>25</v>
      </c>
      <c r="J21" s="143" t="s">
        <v>1</v>
      </c>
      <c r="K21" s="35"/>
      <c r="L21" s="59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9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8"/>
      <c r="C23" s="35"/>
      <c r="D23" s="140" t="s">
        <v>31</v>
      </c>
      <c r="E23" s="35"/>
      <c r="F23" s="35"/>
      <c r="G23" s="35"/>
      <c r="H23" s="35"/>
      <c r="I23" s="140" t="s">
        <v>23</v>
      </c>
      <c r="J23" s="143" t="s">
        <v>1</v>
      </c>
      <c r="K23" s="35"/>
      <c r="L23" s="59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8"/>
      <c r="C24" s="35"/>
      <c r="D24" s="35"/>
      <c r="E24" s="143" t="s">
        <v>32</v>
      </c>
      <c r="F24" s="35"/>
      <c r="G24" s="35"/>
      <c r="H24" s="35"/>
      <c r="I24" s="140" t="s">
        <v>25</v>
      </c>
      <c r="J24" s="143" t="s">
        <v>1</v>
      </c>
      <c r="K24" s="35"/>
      <c r="L24" s="59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9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8"/>
      <c r="C26" s="35"/>
      <c r="D26" s="140" t="s">
        <v>33</v>
      </c>
      <c r="E26" s="35"/>
      <c r="F26" s="35"/>
      <c r="G26" s="35"/>
      <c r="H26" s="35"/>
      <c r="I26" s="35"/>
      <c r="J26" s="35"/>
      <c r="K26" s="35"/>
      <c r="L26" s="59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9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8"/>
      <c r="C29" s="35"/>
      <c r="D29" s="149"/>
      <c r="E29" s="149"/>
      <c r="F29" s="149"/>
      <c r="G29" s="149"/>
      <c r="H29" s="149"/>
      <c r="I29" s="149"/>
      <c r="J29" s="149"/>
      <c r="K29" s="149"/>
      <c r="L29" s="59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38"/>
      <c r="C30" s="35"/>
      <c r="D30" s="143" t="s">
        <v>106</v>
      </c>
      <c r="E30" s="35"/>
      <c r="F30" s="35"/>
      <c r="G30" s="35"/>
      <c r="H30" s="35"/>
      <c r="I30" s="35"/>
      <c r="J30" s="150">
        <f>J96</f>
        <v>19467.040000000001</v>
      </c>
      <c r="K30" s="35"/>
      <c r="L30" s="59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38"/>
      <c r="C31" s="35"/>
      <c r="D31" s="151" t="s">
        <v>107</v>
      </c>
      <c r="E31" s="35"/>
      <c r="F31" s="35"/>
      <c r="G31" s="35"/>
      <c r="H31" s="35"/>
      <c r="I31" s="35"/>
      <c r="J31" s="150">
        <f>J104</f>
        <v>0</v>
      </c>
      <c r="K31" s="35"/>
      <c r="L31" s="59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8"/>
      <c r="C32" s="35"/>
      <c r="D32" s="152" t="s">
        <v>36</v>
      </c>
      <c r="E32" s="35"/>
      <c r="F32" s="35"/>
      <c r="G32" s="35"/>
      <c r="H32" s="35"/>
      <c r="I32" s="35"/>
      <c r="J32" s="153">
        <f>ROUND(J30 + J31, 2)</f>
        <v>19467.040000000001</v>
      </c>
      <c r="K32" s="35"/>
      <c r="L32" s="59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8"/>
      <c r="C33" s="35"/>
      <c r="D33" s="149"/>
      <c r="E33" s="149"/>
      <c r="F33" s="149"/>
      <c r="G33" s="149"/>
      <c r="H33" s="149"/>
      <c r="I33" s="149"/>
      <c r="J33" s="149"/>
      <c r="K33" s="149"/>
      <c r="L33" s="59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8"/>
      <c r="C34" s="35"/>
      <c r="D34" s="35"/>
      <c r="E34" s="35"/>
      <c r="F34" s="154" t="s">
        <v>38</v>
      </c>
      <c r="G34" s="35"/>
      <c r="H34" s="35"/>
      <c r="I34" s="154" t="s">
        <v>37</v>
      </c>
      <c r="J34" s="154" t="s">
        <v>39</v>
      </c>
      <c r="K34" s="35"/>
      <c r="L34" s="59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8"/>
      <c r="C35" s="35"/>
      <c r="D35" s="155" t="s">
        <v>40</v>
      </c>
      <c r="E35" s="140" t="s">
        <v>41</v>
      </c>
      <c r="F35" s="156">
        <f>ROUND((SUM(BE104:BE105) + SUM(BE125:BE148)),  2)</f>
        <v>19467.040000000001</v>
      </c>
      <c r="G35" s="35"/>
      <c r="H35" s="35"/>
      <c r="I35" s="157">
        <v>0.20999999999999999</v>
      </c>
      <c r="J35" s="156">
        <f>ROUND(((SUM(BE104:BE105) + SUM(BE125:BE148))*I35),  2)</f>
        <v>4088.0799999999999</v>
      </c>
      <c r="K35" s="35"/>
      <c r="L35" s="59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8"/>
      <c r="C36" s="35"/>
      <c r="D36" s="35"/>
      <c r="E36" s="140" t="s">
        <v>42</v>
      </c>
      <c r="F36" s="156">
        <f>ROUND((SUM(BF104:BF105) + SUM(BF125:BF148)),  2)</f>
        <v>0</v>
      </c>
      <c r="G36" s="35"/>
      <c r="H36" s="35"/>
      <c r="I36" s="157">
        <v>0.14999999999999999</v>
      </c>
      <c r="J36" s="156">
        <f>ROUND(((SUM(BF104:BF105) + SUM(BF125:BF148))*I36),  2)</f>
        <v>0</v>
      </c>
      <c r="K36" s="35"/>
      <c r="L36" s="59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8"/>
      <c r="C37" s="35"/>
      <c r="D37" s="35"/>
      <c r="E37" s="140" t="s">
        <v>43</v>
      </c>
      <c r="F37" s="156">
        <f>ROUND((SUM(BG104:BG105) + SUM(BG125:BG148)),  2)</f>
        <v>0</v>
      </c>
      <c r="G37" s="35"/>
      <c r="H37" s="35"/>
      <c r="I37" s="157">
        <v>0.20999999999999999</v>
      </c>
      <c r="J37" s="156">
        <f>0</f>
        <v>0</v>
      </c>
      <c r="K37" s="35"/>
      <c r="L37" s="59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8"/>
      <c r="C38" s="35"/>
      <c r="D38" s="35"/>
      <c r="E38" s="140" t="s">
        <v>44</v>
      </c>
      <c r="F38" s="156">
        <f>ROUND((SUM(BH104:BH105) + SUM(BH125:BH148)),  2)</f>
        <v>0</v>
      </c>
      <c r="G38" s="35"/>
      <c r="H38" s="35"/>
      <c r="I38" s="157">
        <v>0.14999999999999999</v>
      </c>
      <c r="J38" s="156">
        <f>0</f>
        <v>0</v>
      </c>
      <c r="K38" s="35"/>
      <c r="L38" s="59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8"/>
      <c r="C39" s="35"/>
      <c r="D39" s="35"/>
      <c r="E39" s="140" t="s">
        <v>45</v>
      </c>
      <c r="F39" s="156">
        <f>ROUND((SUM(BI104:BI105) + SUM(BI125:BI148)),  2)</f>
        <v>0</v>
      </c>
      <c r="G39" s="35"/>
      <c r="H39" s="35"/>
      <c r="I39" s="157">
        <v>0</v>
      </c>
      <c r="J39" s="156">
        <f>0</f>
        <v>0</v>
      </c>
      <c r="K39" s="35"/>
      <c r="L39" s="59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9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8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23555.120000000003</v>
      </c>
      <c r="K41" s="164"/>
      <c r="L41" s="59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8"/>
      <c r="C42" s="35"/>
      <c r="D42" s="35"/>
      <c r="E42" s="35"/>
      <c r="F42" s="35"/>
      <c r="G42" s="35"/>
      <c r="H42" s="35"/>
      <c r="I42" s="35"/>
      <c r="J42" s="35"/>
      <c r="K42" s="35"/>
      <c r="L42" s="59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9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59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5"/>
      <c r="B61" s="38"/>
      <c r="C61" s="35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59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5"/>
      <c r="B65" s="38"/>
      <c r="C65" s="35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59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5"/>
      <c r="B76" s="38"/>
      <c r="C76" s="35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59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59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59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4" t="s">
        <v>108</v>
      </c>
      <c r="D82" s="37"/>
      <c r="E82" s="37"/>
      <c r="F82" s="37"/>
      <c r="G82" s="37"/>
      <c r="H82" s="37"/>
      <c r="I82" s="37"/>
      <c r="J82" s="37"/>
      <c r="K82" s="37"/>
      <c r="L82" s="59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9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30" t="s">
        <v>14</v>
      </c>
      <c r="D84" s="37"/>
      <c r="E84" s="37"/>
      <c r="F84" s="37"/>
      <c r="G84" s="37"/>
      <c r="H84" s="37"/>
      <c r="I84" s="37"/>
      <c r="J84" s="37"/>
      <c r="K84" s="37"/>
      <c r="L84" s="59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6" t="str">
        <f>E7</f>
        <v>Nový magistrát - modernizace systému chlazení a souvisejících profesí</v>
      </c>
      <c r="F85" s="30"/>
      <c r="G85" s="30"/>
      <c r="H85" s="30"/>
      <c r="I85" s="37"/>
      <c r="J85" s="37"/>
      <c r="K85" s="37"/>
      <c r="L85" s="59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30" t="s">
        <v>104</v>
      </c>
      <c r="D86" s="37"/>
      <c r="E86" s="37"/>
      <c r="F86" s="37"/>
      <c r="G86" s="37"/>
      <c r="H86" s="37"/>
      <c r="I86" s="37"/>
      <c r="J86" s="37"/>
      <c r="K86" s="37"/>
      <c r="L86" s="59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2" t="str">
        <f>E9</f>
        <v>SO 701_03 - Rozvody ZTI</v>
      </c>
      <c r="F87" s="37"/>
      <c r="G87" s="37"/>
      <c r="H87" s="37"/>
      <c r="I87" s="37"/>
      <c r="J87" s="37"/>
      <c r="K87" s="37"/>
      <c r="L87" s="59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9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30" t="s">
        <v>18</v>
      </c>
      <c r="D89" s="37"/>
      <c r="E89" s="37"/>
      <c r="F89" s="27" t="str">
        <f>F12</f>
        <v>Liberec</v>
      </c>
      <c r="G89" s="37"/>
      <c r="H89" s="37"/>
      <c r="I89" s="30" t="s">
        <v>20</v>
      </c>
      <c r="J89" s="75" t="str">
        <f>IF(J12="","",J12)</f>
        <v>15. 5. 2023</v>
      </c>
      <c r="K89" s="37"/>
      <c r="L89" s="59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9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30" t="s">
        <v>22</v>
      </c>
      <c r="D91" s="37"/>
      <c r="E91" s="37"/>
      <c r="F91" s="27" t="str">
        <f>E15</f>
        <v>Statutární město Liberec</v>
      </c>
      <c r="G91" s="37"/>
      <c r="H91" s="37"/>
      <c r="I91" s="30" t="s">
        <v>28</v>
      </c>
      <c r="J91" s="31" t="str">
        <f>E21</f>
        <v>Projektový atelier DAVID</v>
      </c>
      <c r="K91" s="37"/>
      <c r="L91" s="59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40.05" customHeight="1">
      <c r="A92" s="35"/>
      <c r="B92" s="36"/>
      <c r="C92" s="30" t="s">
        <v>26</v>
      </c>
      <c r="D92" s="37"/>
      <c r="E92" s="37"/>
      <c r="F92" s="27" t="str">
        <f>IF(E18="","",E18)</f>
        <v xml:space="preserve"> </v>
      </c>
      <c r="G92" s="37"/>
      <c r="H92" s="37"/>
      <c r="I92" s="30" t="s">
        <v>31</v>
      </c>
      <c r="J92" s="31" t="str">
        <f>E24</f>
        <v>Projektový atelier DAVID - Bc. Kosáková</v>
      </c>
      <c r="K92" s="37"/>
      <c r="L92" s="59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9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7" t="s">
        <v>109</v>
      </c>
      <c r="D94" s="134"/>
      <c r="E94" s="134"/>
      <c r="F94" s="134"/>
      <c r="G94" s="134"/>
      <c r="H94" s="134"/>
      <c r="I94" s="134"/>
      <c r="J94" s="178" t="s">
        <v>110</v>
      </c>
      <c r="K94" s="134"/>
      <c r="L94" s="59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9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9" t="s">
        <v>111</v>
      </c>
      <c r="D96" s="37"/>
      <c r="E96" s="37"/>
      <c r="F96" s="37"/>
      <c r="G96" s="37"/>
      <c r="H96" s="37"/>
      <c r="I96" s="37"/>
      <c r="J96" s="106">
        <f>J125</f>
        <v>19467.040000000001</v>
      </c>
      <c r="K96" s="37"/>
      <c r="L96" s="59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112</v>
      </c>
    </row>
    <row r="97" s="9" customFormat="1" ht="24.96" customHeight="1">
      <c r="A97" s="9"/>
      <c r="B97" s="180"/>
      <c r="C97" s="181"/>
      <c r="D97" s="182" t="s">
        <v>120</v>
      </c>
      <c r="E97" s="183"/>
      <c r="F97" s="183"/>
      <c r="G97" s="183"/>
      <c r="H97" s="183"/>
      <c r="I97" s="183"/>
      <c r="J97" s="184">
        <f>J126</f>
        <v>19467.040000000001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899</v>
      </c>
      <c r="E98" s="189"/>
      <c r="F98" s="189"/>
      <c r="G98" s="189"/>
      <c r="H98" s="189"/>
      <c r="I98" s="189"/>
      <c r="J98" s="190">
        <f>J127</f>
        <v>4861.0699999999997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900</v>
      </c>
      <c r="E99" s="189"/>
      <c r="F99" s="189"/>
      <c r="G99" s="189"/>
      <c r="H99" s="189"/>
      <c r="I99" s="189"/>
      <c r="J99" s="190">
        <f>J134</f>
        <v>10565.970000000001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901</v>
      </c>
      <c r="E100" s="189"/>
      <c r="F100" s="189"/>
      <c r="G100" s="189"/>
      <c r="H100" s="189"/>
      <c r="I100" s="189"/>
      <c r="J100" s="190">
        <f>J145</f>
        <v>3664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122</v>
      </c>
      <c r="E101" s="189"/>
      <c r="F101" s="189"/>
      <c r="G101" s="189"/>
      <c r="H101" s="189"/>
      <c r="I101" s="189"/>
      <c r="J101" s="190">
        <f>J147</f>
        <v>376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9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9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9.28" customHeight="1">
      <c r="A104" s="35"/>
      <c r="B104" s="36"/>
      <c r="C104" s="179" t="s">
        <v>134</v>
      </c>
      <c r="D104" s="37"/>
      <c r="E104" s="37"/>
      <c r="F104" s="37"/>
      <c r="G104" s="37"/>
      <c r="H104" s="37"/>
      <c r="I104" s="37"/>
      <c r="J104" s="192">
        <v>0</v>
      </c>
      <c r="K104" s="37"/>
      <c r="L104" s="59"/>
      <c r="N104" s="193" t="s">
        <v>40</v>
      </c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8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9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9.28" customHeight="1">
      <c r="A106" s="35"/>
      <c r="B106" s="36"/>
      <c r="C106" s="133" t="s">
        <v>102</v>
      </c>
      <c r="D106" s="134"/>
      <c r="E106" s="134"/>
      <c r="F106" s="134"/>
      <c r="G106" s="134"/>
      <c r="H106" s="134"/>
      <c r="I106" s="134"/>
      <c r="J106" s="135">
        <f>ROUND(J96+J104,2)</f>
        <v>19467.040000000001</v>
      </c>
      <c r="K106" s="134"/>
      <c r="L106" s="59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9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4"/>
      <c r="C111" s="65"/>
      <c r="D111" s="65"/>
      <c r="E111" s="65"/>
      <c r="F111" s="65"/>
      <c r="G111" s="65"/>
      <c r="H111" s="65"/>
      <c r="I111" s="65"/>
      <c r="J111" s="65"/>
      <c r="K111" s="65"/>
      <c r="L111" s="59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4" t="s">
        <v>135</v>
      </c>
      <c r="D112" s="37"/>
      <c r="E112" s="37"/>
      <c r="F112" s="37"/>
      <c r="G112" s="37"/>
      <c r="H112" s="37"/>
      <c r="I112" s="37"/>
      <c r="J112" s="37"/>
      <c r="K112" s="37"/>
      <c r="L112" s="59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9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30" t="s">
        <v>14</v>
      </c>
      <c r="D114" s="37"/>
      <c r="E114" s="37"/>
      <c r="F114" s="37"/>
      <c r="G114" s="37"/>
      <c r="H114" s="37"/>
      <c r="I114" s="37"/>
      <c r="J114" s="37"/>
      <c r="K114" s="37"/>
      <c r="L114" s="59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6.25" customHeight="1">
      <c r="A115" s="35"/>
      <c r="B115" s="36"/>
      <c r="C115" s="37"/>
      <c r="D115" s="37"/>
      <c r="E115" s="176" t="str">
        <f>E7</f>
        <v>Nový magistrát - modernizace systému chlazení a souvisejících profesí</v>
      </c>
      <c r="F115" s="30"/>
      <c r="G115" s="30"/>
      <c r="H115" s="30"/>
      <c r="I115" s="37"/>
      <c r="J115" s="37"/>
      <c r="K115" s="37"/>
      <c r="L115" s="59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30" t="s">
        <v>104</v>
      </c>
      <c r="D116" s="37"/>
      <c r="E116" s="37"/>
      <c r="F116" s="37"/>
      <c r="G116" s="37"/>
      <c r="H116" s="37"/>
      <c r="I116" s="37"/>
      <c r="J116" s="37"/>
      <c r="K116" s="37"/>
      <c r="L116" s="59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2" t="str">
        <f>E9</f>
        <v>SO 701_03 - Rozvody ZTI</v>
      </c>
      <c r="F117" s="37"/>
      <c r="G117" s="37"/>
      <c r="H117" s="37"/>
      <c r="I117" s="37"/>
      <c r="J117" s="37"/>
      <c r="K117" s="37"/>
      <c r="L117" s="59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9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30" t="s">
        <v>18</v>
      </c>
      <c r="D119" s="37"/>
      <c r="E119" s="37"/>
      <c r="F119" s="27" t="str">
        <f>F12</f>
        <v>Liberec</v>
      </c>
      <c r="G119" s="37"/>
      <c r="H119" s="37"/>
      <c r="I119" s="30" t="s">
        <v>20</v>
      </c>
      <c r="J119" s="75" t="str">
        <f>IF(J12="","",J12)</f>
        <v>15. 5. 2023</v>
      </c>
      <c r="K119" s="37"/>
      <c r="L119" s="59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9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25.65" customHeight="1">
      <c r="A121" s="35"/>
      <c r="B121" s="36"/>
      <c r="C121" s="30" t="s">
        <v>22</v>
      </c>
      <c r="D121" s="37"/>
      <c r="E121" s="37"/>
      <c r="F121" s="27" t="str">
        <f>E15</f>
        <v>Statutární město Liberec</v>
      </c>
      <c r="G121" s="37"/>
      <c r="H121" s="37"/>
      <c r="I121" s="30" t="s">
        <v>28</v>
      </c>
      <c r="J121" s="31" t="str">
        <f>E21</f>
        <v>Projektový atelier DAVID</v>
      </c>
      <c r="K121" s="37"/>
      <c r="L121" s="59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40.05" customHeight="1">
      <c r="A122" s="35"/>
      <c r="B122" s="36"/>
      <c r="C122" s="30" t="s">
        <v>26</v>
      </c>
      <c r="D122" s="37"/>
      <c r="E122" s="37"/>
      <c r="F122" s="27" t="str">
        <f>IF(E18="","",E18)</f>
        <v xml:space="preserve"> </v>
      </c>
      <c r="G122" s="37"/>
      <c r="H122" s="37"/>
      <c r="I122" s="30" t="s">
        <v>31</v>
      </c>
      <c r="J122" s="31" t="str">
        <f>E24</f>
        <v>Projektový atelier DAVID - Bc. Kosáková</v>
      </c>
      <c r="K122" s="37"/>
      <c r="L122" s="59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9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94"/>
      <c r="B124" s="195"/>
      <c r="C124" s="196" t="s">
        <v>136</v>
      </c>
      <c r="D124" s="197" t="s">
        <v>61</v>
      </c>
      <c r="E124" s="197" t="s">
        <v>57</v>
      </c>
      <c r="F124" s="197" t="s">
        <v>58</v>
      </c>
      <c r="G124" s="197" t="s">
        <v>137</v>
      </c>
      <c r="H124" s="197" t="s">
        <v>138</v>
      </c>
      <c r="I124" s="197" t="s">
        <v>139</v>
      </c>
      <c r="J124" s="197" t="s">
        <v>110</v>
      </c>
      <c r="K124" s="198" t="s">
        <v>140</v>
      </c>
      <c r="L124" s="199"/>
      <c r="M124" s="96" t="s">
        <v>1</v>
      </c>
      <c r="N124" s="97" t="s">
        <v>40</v>
      </c>
      <c r="O124" s="97" t="s">
        <v>141</v>
      </c>
      <c r="P124" s="97" t="s">
        <v>142</v>
      </c>
      <c r="Q124" s="97" t="s">
        <v>143</v>
      </c>
      <c r="R124" s="97" t="s">
        <v>144</v>
      </c>
      <c r="S124" s="97" t="s">
        <v>145</v>
      </c>
      <c r="T124" s="98" t="s">
        <v>146</v>
      </c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</row>
    <row r="125" s="2" customFormat="1" ht="22.8" customHeight="1">
      <c r="A125" s="35"/>
      <c r="B125" s="36"/>
      <c r="C125" s="103" t="s">
        <v>147</v>
      </c>
      <c r="D125" s="37"/>
      <c r="E125" s="37"/>
      <c r="F125" s="37"/>
      <c r="G125" s="37"/>
      <c r="H125" s="37"/>
      <c r="I125" s="37"/>
      <c r="J125" s="200">
        <f>BK125</f>
        <v>19467.040000000001</v>
      </c>
      <c r="K125" s="37"/>
      <c r="L125" s="38"/>
      <c r="M125" s="99"/>
      <c r="N125" s="201"/>
      <c r="O125" s="100"/>
      <c r="P125" s="202">
        <f>P126</f>
        <v>20.701544000000002</v>
      </c>
      <c r="Q125" s="100"/>
      <c r="R125" s="202">
        <f>R126</f>
        <v>0.032120000000000003</v>
      </c>
      <c r="S125" s="100"/>
      <c r="T125" s="203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75</v>
      </c>
      <c r="AU125" s="18" t="s">
        <v>112</v>
      </c>
      <c r="BK125" s="204">
        <f>BK126</f>
        <v>19467.040000000001</v>
      </c>
    </row>
    <row r="126" s="12" customFormat="1" ht="25.92" customHeight="1">
      <c r="A126" s="12"/>
      <c r="B126" s="205"/>
      <c r="C126" s="206"/>
      <c r="D126" s="207" t="s">
        <v>75</v>
      </c>
      <c r="E126" s="208" t="s">
        <v>347</v>
      </c>
      <c r="F126" s="208" t="s">
        <v>348</v>
      </c>
      <c r="G126" s="206"/>
      <c r="H126" s="206"/>
      <c r="I126" s="206"/>
      <c r="J126" s="209">
        <f>BK126</f>
        <v>19467.040000000001</v>
      </c>
      <c r="K126" s="206"/>
      <c r="L126" s="210"/>
      <c r="M126" s="211"/>
      <c r="N126" s="212"/>
      <c r="O126" s="212"/>
      <c r="P126" s="213">
        <f>P127+P134+P145+P147</f>
        <v>20.701544000000002</v>
      </c>
      <c r="Q126" s="212"/>
      <c r="R126" s="213">
        <f>R127+R134+R145+R147</f>
        <v>0.032120000000000003</v>
      </c>
      <c r="S126" s="212"/>
      <c r="T126" s="214">
        <f>T127+T134+T145+T147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86</v>
      </c>
      <c r="AT126" s="216" t="s">
        <v>75</v>
      </c>
      <c r="AU126" s="216" t="s">
        <v>76</v>
      </c>
      <c r="AY126" s="215" t="s">
        <v>150</v>
      </c>
      <c r="BK126" s="217">
        <f>BK127+BK134+BK145+BK147</f>
        <v>19467.040000000001</v>
      </c>
    </row>
    <row r="127" s="12" customFormat="1" ht="22.8" customHeight="1">
      <c r="A127" s="12"/>
      <c r="B127" s="205"/>
      <c r="C127" s="206"/>
      <c r="D127" s="207" t="s">
        <v>75</v>
      </c>
      <c r="E127" s="218" t="s">
        <v>902</v>
      </c>
      <c r="F127" s="218" t="s">
        <v>903</v>
      </c>
      <c r="G127" s="206"/>
      <c r="H127" s="206"/>
      <c r="I127" s="206"/>
      <c r="J127" s="219">
        <f>BK127</f>
        <v>4861.0699999999997</v>
      </c>
      <c r="K127" s="206"/>
      <c r="L127" s="210"/>
      <c r="M127" s="211"/>
      <c r="N127" s="212"/>
      <c r="O127" s="212"/>
      <c r="P127" s="213">
        <f>SUM(P128:P133)</f>
        <v>6.1503500000000004</v>
      </c>
      <c r="Q127" s="212"/>
      <c r="R127" s="213">
        <f>SUM(R128:R133)</f>
        <v>0.0051799999999999997</v>
      </c>
      <c r="S127" s="212"/>
      <c r="T127" s="214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86</v>
      </c>
      <c r="AT127" s="216" t="s">
        <v>75</v>
      </c>
      <c r="AU127" s="216" t="s">
        <v>84</v>
      </c>
      <c r="AY127" s="215" t="s">
        <v>150</v>
      </c>
      <c r="BK127" s="217">
        <f>SUM(BK128:BK133)</f>
        <v>4861.0699999999997</v>
      </c>
    </row>
    <row r="128" s="2" customFormat="1" ht="16.5" customHeight="1">
      <c r="A128" s="35"/>
      <c r="B128" s="36"/>
      <c r="C128" s="220" t="s">
        <v>84</v>
      </c>
      <c r="D128" s="220" t="s">
        <v>152</v>
      </c>
      <c r="E128" s="221" t="s">
        <v>904</v>
      </c>
      <c r="F128" s="222" t="s">
        <v>905</v>
      </c>
      <c r="G128" s="223" t="s">
        <v>179</v>
      </c>
      <c r="H128" s="224">
        <v>1</v>
      </c>
      <c r="I128" s="225">
        <v>691</v>
      </c>
      <c r="J128" s="225">
        <f>ROUND(I128*H128,2)</f>
        <v>691</v>
      </c>
      <c r="K128" s="222" t="s">
        <v>1</v>
      </c>
      <c r="L128" s="38"/>
      <c r="M128" s="226" t="s">
        <v>1</v>
      </c>
      <c r="N128" s="227" t="s">
        <v>41</v>
      </c>
      <c r="O128" s="228">
        <v>0.34200000000000003</v>
      </c>
      <c r="P128" s="228">
        <f>O128*H128</f>
        <v>0.34200000000000003</v>
      </c>
      <c r="Q128" s="228">
        <v>0.0017899999999999999</v>
      </c>
      <c r="R128" s="228">
        <f>Q128*H128</f>
        <v>0.0017899999999999999</v>
      </c>
      <c r="S128" s="228">
        <v>0</v>
      </c>
      <c r="T128" s="22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0" t="s">
        <v>253</v>
      </c>
      <c r="AT128" s="230" t="s">
        <v>152</v>
      </c>
      <c r="AU128" s="230" t="s">
        <v>86</v>
      </c>
      <c r="AY128" s="18" t="s">
        <v>150</v>
      </c>
      <c r="BE128" s="231">
        <f>IF(N128="základní",J128,0)</f>
        <v>691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691</v>
      </c>
      <c r="BL128" s="18" t="s">
        <v>253</v>
      </c>
      <c r="BM128" s="230" t="s">
        <v>906</v>
      </c>
    </row>
    <row r="129" s="2" customFormat="1" ht="16.5" customHeight="1">
      <c r="A129" s="35"/>
      <c r="B129" s="36"/>
      <c r="C129" s="220" t="s">
        <v>86</v>
      </c>
      <c r="D129" s="220" t="s">
        <v>152</v>
      </c>
      <c r="E129" s="221" t="s">
        <v>907</v>
      </c>
      <c r="F129" s="222" t="s">
        <v>908</v>
      </c>
      <c r="G129" s="223" t="s">
        <v>179</v>
      </c>
      <c r="H129" s="224">
        <v>1</v>
      </c>
      <c r="I129" s="225">
        <v>290</v>
      </c>
      <c r="J129" s="225">
        <f>ROUND(I129*H129,2)</f>
        <v>290</v>
      </c>
      <c r="K129" s="222" t="s">
        <v>1</v>
      </c>
      <c r="L129" s="38"/>
      <c r="M129" s="226" t="s">
        <v>1</v>
      </c>
      <c r="N129" s="227" t="s">
        <v>41</v>
      </c>
      <c r="O129" s="228">
        <v>0.35299999999999998</v>
      </c>
      <c r="P129" s="228">
        <f>O129*H129</f>
        <v>0.35299999999999998</v>
      </c>
      <c r="Q129" s="228">
        <v>0.00031</v>
      </c>
      <c r="R129" s="228">
        <f>Q129*H129</f>
        <v>0.00031</v>
      </c>
      <c r="S129" s="228">
        <v>0</v>
      </c>
      <c r="T129" s="22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0" t="s">
        <v>253</v>
      </c>
      <c r="AT129" s="230" t="s">
        <v>152</v>
      </c>
      <c r="AU129" s="230" t="s">
        <v>86</v>
      </c>
      <c r="AY129" s="18" t="s">
        <v>150</v>
      </c>
      <c r="BE129" s="231">
        <f>IF(N129="základní",J129,0)</f>
        <v>290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290</v>
      </c>
      <c r="BL129" s="18" t="s">
        <v>253</v>
      </c>
      <c r="BM129" s="230" t="s">
        <v>909</v>
      </c>
    </row>
    <row r="130" s="2" customFormat="1" ht="16.5" customHeight="1">
      <c r="A130" s="35"/>
      <c r="B130" s="36"/>
      <c r="C130" s="220" t="s">
        <v>166</v>
      </c>
      <c r="D130" s="220" t="s">
        <v>152</v>
      </c>
      <c r="E130" s="221" t="s">
        <v>910</v>
      </c>
      <c r="F130" s="222" t="s">
        <v>911</v>
      </c>
      <c r="G130" s="223" t="s">
        <v>293</v>
      </c>
      <c r="H130" s="224">
        <v>4</v>
      </c>
      <c r="I130" s="225">
        <v>483</v>
      </c>
      <c r="J130" s="225">
        <f>ROUND(I130*H130,2)</f>
        <v>1932</v>
      </c>
      <c r="K130" s="222" t="s">
        <v>1</v>
      </c>
      <c r="L130" s="38"/>
      <c r="M130" s="226" t="s">
        <v>1</v>
      </c>
      <c r="N130" s="227" t="s">
        <v>41</v>
      </c>
      <c r="O130" s="228">
        <v>0.65900000000000003</v>
      </c>
      <c r="P130" s="228">
        <f>O130*H130</f>
        <v>2.6360000000000001</v>
      </c>
      <c r="Q130" s="228">
        <v>0.00040999999999999999</v>
      </c>
      <c r="R130" s="228">
        <f>Q130*H130</f>
        <v>0.00164</v>
      </c>
      <c r="S130" s="228">
        <v>0</v>
      </c>
      <c r="T130" s="22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0" t="s">
        <v>253</v>
      </c>
      <c r="AT130" s="230" t="s">
        <v>152</v>
      </c>
      <c r="AU130" s="230" t="s">
        <v>86</v>
      </c>
      <c r="AY130" s="18" t="s">
        <v>150</v>
      </c>
      <c r="BE130" s="231">
        <f>IF(N130="základní",J130,0)</f>
        <v>1932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1932</v>
      </c>
      <c r="BL130" s="18" t="s">
        <v>253</v>
      </c>
      <c r="BM130" s="230" t="s">
        <v>912</v>
      </c>
    </row>
    <row r="131" s="2" customFormat="1" ht="16.5" customHeight="1">
      <c r="A131" s="35"/>
      <c r="B131" s="36"/>
      <c r="C131" s="220" t="s">
        <v>157</v>
      </c>
      <c r="D131" s="220" t="s">
        <v>152</v>
      </c>
      <c r="E131" s="221" t="s">
        <v>913</v>
      </c>
      <c r="F131" s="222" t="s">
        <v>914</v>
      </c>
      <c r="G131" s="223" t="s">
        <v>293</v>
      </c>
      <c r="H131" s="224">
        <v>3</v>
      </c>
      <c r="I131" s="225">
        <v>531</v>
      </c>
      <c r="J131" s="225">
        <f>ROUND(I131*H131,2)</f>
        <v>1593</v>
      </c>
      <c r="K131" s="222" t="s">
        <v>1</v>
      </c>
      <c r="L131" s="38"/>
      <c r="M131" s="226" t="s">
        <v>1</v>
      </c>
      <c r="N131" s="227" t="s">
        <v>41</v>
      </c>
      <c r="O131" s="228">
        <v>0.72799999999999998</v>
      </c>
      <c r="P131" s="228">
        <f>O131*H131</f>
        <v>2.1840000000000002</v>
      </c>
      <c r="Q131" s="228">
        <v>0.00048000000000000001</v>
      </c>
      <c r="R131" s="228">
        <f>Q131*H131</f>
        <v>0.0014400000000000001</v>
      </c>
      <c r="S131" s="228">
        <v>0</v>
      </c>
      <c r="T131" s="22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0" t="s">
        <v>253</v>
      </c>
      <c r="AT131" s="230" t="s">
        <v>152</v>
      </c>
      <c r="AU131" s="230" t="s">
        <v>86</v>
      </c>
      <c r="AY131" s="18" t="s">
        <v>150</v>
      </c>
      <c r="BE131" s="231">
        <f>IF(N131="základní",J131,0)</f>
        <v>1593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84</v>
      </c>
      <c r="BK131" s="231">
        <f>ROUND(I131*H131,2)</f>
        <v>1593</v>
      </c>
      <c r="BL131" s="18" t="s">
        <v>253</v>
      </c>
      <c r="BM131" s="230" t="s">
        <v>915</v>
      </c>
    </row>
    <row r="132" s="2" customFormat="1" ht="16.5" customHeight="1">
      <c r="A132" s="35"/>
      <c r="B132" s="36"/>
      <c r="C132" s="220" t="s">
        <v>176</v>
      </c>
      <c r="D132" s="220" t="s">
        <v>152</v>
      </c>
      <c r="E132" s="221" t="s">
        <v>916</v>
      </c>
      <c r="F132" s="222" t="s">
        <v>917</v>
      </c>
      <c r="G132" s="223" t="s">
        <v>179</v>
      </c>
      <c r="H132" s="224">
        <v>4</v>
      </c>
      <c r="I132" s="225">
        <v>87.799999999999997</v>
      </c>
      <c r="J132" s="225">
        <f>ROUND(I132*H132,2)</f>
        <v>351.19999999999999</v>
      </c>
      <c r="K132" s="222" t="s">
        <v>1</v>
      </c>
      <c r="L132" s="38"/>
      <c r="M132" s="226" t="s">
        <v>1</v>
      </c>
      <c r="N132" s="227" t="s">
        <v>41</v>
      </c>
      <c r="O132" s="228">
        <v>0.157</v>
      </c>
      <c r="P132" s="228">
        <f>O132*H132</f>
        <v>0.628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0" t="s">
        <v>253</v>
      </c>
      <c r="AT132" s="230" t="s">
        <v>152</v>
      </c>
      <c r="AU132" s="230" t="s">
        <v>86</v>
      </c>
      <c r="AY132" s="18" t="s">
        <v>150</v>
      </c>
      <c r="BE132" s="231">
        <f>IF(N132="základní",J132,0)</f>
        <v>351.19999999999999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351.19999999999999</v>
      </c>
      <c r="BL132" s="18" t="s">
        <v>253</v>
      </c>
      <c r="BM132" s="230" t="s">
        <v>918</v>
      </c>
    </row>
    <row r="133" s="2" customFormat="1" ht="24.15" customHeight="1">
      <c r="A133" s="35"/>
      <c r="B133" s="36"/>
      <c r="C133" s="220" t="s">
        <v>186</v>
      </c>
      <c r="D133" s="220" t="s">
        <v>152</v>
      </c>
      <c r="E133" s="221" t="s">
        <v>919</v>
      </c>
      <c r="F133" s="222" t="s">
        <v>920</v>
      </c>
      <c r="G133" s="223" t="s">
        <v>172</v>
      </c>
      <c r="H133" s="224">
        <v>0.0050000000000000001</v>
      </c>
      <c r="I133" s="225">
        <v>774</v>
      </c>
      <c r="J133" s="225">
        <f>ROUND(I133*H133,2)</f>
        <v>3.8700000000000001</v>
      </c>
      <c r="K133" s="222" t="s">
        <v>1</v>
      </c>
      <c r="L133" s="38"/>
      <c r="M133" s="226" t="s">
        <v>1</v>
      </c>
      <c r="N133" s="227" t="s">
        <v>41</v>
      </c>
      <c r="O133" s="228">
        <v>1.47</v>
      </c>
      <c r="P133" s="228">
        <f>O133*H133</f>
        <v>0.0073499999999999998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0" t="s">
        <v>253</v>
      </c>
      <c r="AT133" s="230" t="s">
        <v>152</v>
      </c>
      <c r="AU133" s="230" t="s">
        <v>86</v>
      </c>
      <c r="AY133" s="18" t="s">
        <v>150</v>
      </c>
      <c r="BE133" s="231">
        <f>IF(N133="základní",J133,0)</f>
        <v>3.8700000000000001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84</v>
      </c>
      <c r="BK133" s="231">
        <f>ROUND(I133*H133,2)</f>
        <v>3.8700000000000001</v>
      </c>
      <c r="BL133" s="18" t="s">
        <v>253</v>
      </c>
      <c r="BM133" s="230" t="s">
        <v>921</v>
      </c>
    </row>
    <row r="134" s="12" customFormat="1" ht="22.8" customHeight="1">
      <c r="A134" s="12"/>
      <c r="B134" s="205"/>
      <c r="C134" s="206"/>
      <c r="D134" s="207" t="s">
        <v>75</v>
      </c>
      <c r="E134" s="218" t="s">
        <v>922</v>
      </c>
      <c r="F134" s="218" t="s">
        <v>923</v>
      </c>
      <c r="G134" s="206"/>
      <c r="H134" s="206"/>
      <c r="I134" s="206"/>
      <c r="J134" s="219">
        <f>BK134</f>
        <v>10565.970000000001</v>
      </c>
      <c r="K134" s="206"/>
      <c r="L134" s="210"/>
      <c r="M134" s="211"/>
      <c r="N134" s="212"/>
      <c r="O134" s="212"/>
      <c r="P134" s="213">
        <f>SUM(P135:P144)</f>
        <v>12.861193999999999</v>
      </c>
      <c r="Q134" s="212"/>
      <c r="R134" s="213">
        <f>SUM(R135:R144)</f>
        <v>0.0218</v>
      </c>
      <c r="S134" s="212"/>
      <c r="T134" s="214">
        <f>SUM(T135:T144)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86</v>
      </c>
      <c r="AT134" s="216" t="s">
        <v>75</v>
      </c>
      <c r="AU134" s="216" t="s">
        <v>84</v>
      </c>
      <c r="AY134" s="215" t="s">
        <v>150</v>
      </c>
      <c r="BK134" s="217">
        <f>SUM(BK135:BK144)</f>
        <v>10565.970000000001</v>
      </c>
    </row>
    <row r="135" s="2" customFormat="1" ht="16.5" customHeight="1">
      <c r="A135" s="35"/>
      <c r="B135" s="36"/>
      <c r="C135" s="220" t="s">
        <v>191</v>
      </c>
      <c r="D135" s="220" t="s">
        <v>152</v>
      </c>
      <c r="E135" s="221" t="s">
        <v>924</v>
      </c>
      <c r="F135" s="222" t="s">
        <v>925</v>
      </c>
      <c r="G135" s="223" t="s">
        <v>293</v>
      </c>
      <c r="H135" s="224">
        <v>2</v>
      </c>
      <c r="I135" s="225">
        <v>234</v>
      </c>
      <c r="J135" s="225">
        <f>ROUND(I135*H135,2)</f>
        <v>468</v>
      </c>
      <c r="K135" s="222" t="s">
        <v>1</v>
      </c>
      <c r="L135" s="38"/>
      <c r="M135" s="226" t="s">
        <v>1</v>
      </c>
      <c r="N135" s="227" t="s">
        <v>41</v>
      </c>
      <c r="O135" s="228">
        <v>0.215</v>
      </c>
      <c r="P135" s="228">
        <f>O135*H135</f>
        <v>0.42999999999999999</v>
      </c>
      <c r="Q135" s="228">
        <v>0.00095</v>
      </c>
      <c r="R135" s="228">
        <f>Q135*H135</f>
        <v>0.0019</v>
      </c>
      <c r="S135" s="228">
        <v>0</v>
      </c>
      <c r="T135" s="22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0" t="s">
        <v>253</v>
      </c>
      <c r="AT135" s="230" t="s">
        <v>152</v>
      </c>
      <c r="AU135" s="230" t="s">
        <v>86</v>
      </c>
      <c r="AY135" s="18" t="s">
        <v>150</v>
      </c>
      <c r="BE135" s="231">
        <f>IF(N135="základní",J135,0)</f>
        <v>468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468</v>
      </c>
      <c r="BL135" s="18" t="s">
        <v>253</v>
      </c>
      <c r="BM135" s="230" t="s">
        <v>926</v>
      </c>
    </row>
    <row r="136" s="2" customFormat="1" ht="24.15" customHeight="1">
      <c r="A136" s="35"/>
      <c r="B136" s="36"/>
      <c r="C136" s="220" t="s">
        <v>199</v>
      </c>
      <c r="D136" s="220" t="s">
        <v>152</v>
      </c>
      <c r="E136" s="221" t="s">
        <v>927</v>
      </c>
      <c r="F136" s="222" t="s">
        <v>928</v>
      </c>
      <c r="G136" s="223" t="s">
        <v>179</v>
      </c>
      <c r="H136" s="224">
        <v>1</v>
      </c>
      <c r="I136" s="225">
        <v>315</v>
      </c>
      <c r="J136" s="225">
        <f>ROUND(I136*H136,2)</f>
        <v>315</v>
      </c>
      <c r="K136" s="222" t="s">
        <v>1</v>
      </c>
      <c r="L136" s="38"/>
      <c r="M136" s="226" t="s">
        <v>1</v>
      </c>
      <c r="N136" s="227" t="s">
        <v>41</v>
      </c>
      <c r="O136" s="228">
        <v>0.021000000000000001</v>
      </c>
      <c r="P136" s="228">
        <f>O136*H136</f>
        <v>0.021000000000000001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0" t="s">
        <v>253</v>
      </c>
      <c r="AT136" s="230" t="s">
        <v>152</v>
      </c>
      <c r="AU136" s="230" t="s">
        <v>86</v>
      </c>
      <c r="AY136" s="18" t="s">
        <v>150</v>
      </c>
      <c r="BE136" s="231">
        <f>IF(N136="základní",J136,0)</f>
        <v>315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84</v>
      </c>
      <c r="BK136" s="231">
        <f>ROUND(I136*H136,2)</f>
        <v>315</v>
      </c>
      <c r="BL136" s="18" t="s">
        <v>253</v>
      </c>
      <c r="BM136" s="230" t="s">
        <v>929</v>
      </c>
    </row>
    <row r="137" s="2" customFormat="1" ht="24.15" customHeight="1">
      <c r="A137" s="35"/>
      <c r="B137" s="36"/>
      <c r="C137" s="220" t="s">
        <v>204</v>
      </c>
      <c r="D137" s="220" t="s">
        <v>152</v>
      </c>
      <c r="E137" s="221" t="s">
        <v>930</v>
      </c>
      <c r="F137" s="222" t="s">
        <v>931</v>
      </c>
      <c r="G137" s="223" t="s">
        <v>293</v>
      </c>
      <c r="H137" s="224">
        <v>13</v>
      </c>
      <c r="I137" s="225">
        <v>443</v>
      </c>
      <c r="J137" s="225">
        <f>ROUND(I137*H137,2)</f>
        <v>5759</v>
      </c>
      <c r="K137" s="222" t="s">
        <v>1</v>
      </c>
      <c r="L137" s="38"/>
      <c r="M137" s="226" t="s">
        <v>1</v>
      </c>
      <c r="N137" s="227" t="s">
        <v>41</v>
      </c>
      <c r="O137" s="228">
        <v>0.61599999999999999</v>
      </c>
      <c r="P137" s="228">
        <f>O137*H137</f>
        <v>8.0079999999999991</v>
      </c>
      <c r="Q137" s="228">
        <v>0.00116</v>
      </c>
      <c r="R137" s="228">
        <f>Q137*H137</f>
        <v>0.01508</v>
      </c>
      <c r="S137" s="228">
        <v>0</v>
      </c>
      <c r="T137" s="22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0" t="s">
        <v>253</v>
      </c>
      <c r="AT137" s="230" t="s">
        <v>152</v>
      </c>
      <c r="AU137" s="230" t="s">
        <v>86</v>
      </c>
      <c r="AY137" s="18" t="s">
        <v>150</v>
      </c>
      <c r="BE137" s="231">
        <f>IF(N137="základní",J137,0)</f>
        <v>5759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5759</v>
      </c>
      <c r="BL137" s="18" t="s">
        <v>253</v>
      </c>
      <c r="BM137" s="230" t="s">
        <v>932</v>
      </c>
    </row>
    <row r="138" s="2" customFormat="1" ht="37.8" customHeight="1">
      <c r="A138" s="35"/>
      <c r="B138" s="36"/>
      <c r="C138" s="220" t="s">
        <v>215</v>
      </c>
      <c r="D138" s="220" t="s">
        <v>152</v>
      </c>
      <c r="E138" s="221" t="s">
        <v>933</v>
      </c>
      <c r="F138" s="222" t="s">
        <v>934</v>
      </c>
      <c r="G138" s="223" t="s">
        <v>293</v>
      </c>
      <c r="H138" s="224">
        <v>13</v>
      </c>
      <c r="I138" s="225">
        <v>78.299999999999997</v>
      </c>
      <c r="J138" s="225">
        <f>ROUND(I138*H138,2)</f>
        <v>1017.9</v>
      </c>
      <c r="K138" s="222" t="s">
        <v>1</v>
      </c>
      <c r="L138" s="38"/>
      <c r="M138" s="226" t="s">
        <v>1</v>
      </c>
      <c r="N138" s="227" t="s">
        <v>41</v>
      </c>
      <c r="O138" s="228">
        <v>0.10299999999999999</v>
      </c>
      <c r="P138" s="228">
        <f>O138*H138</f>
        <v>1.339</v>
      </c>
      <c r="Q138" s="228">
        <v>6.9999999999999994E-05</v>
      </c>
      <c r="R138" s="228">
        <f>Q138*H138</f>
        <v>0.00090999999999999989</v>
      </c>
      <c r="S138" s="228">
        <v>0</v>
      </c>
      <c r="T138" s="22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0" t="s">
        <v>253</v>
      </c>
      <c r="AT138" s="230" t="s">
        <v>152</v>
      </c>
      <c r="AU138" s="230" t="s">
        <v>86</v>
      </c>
      <c r="AY138" s="18" t="s">
        <v>150</v>
      </c>
      <c r="BE138" s="231">
        <f>IF(N138="základní",J138,0)</f>
        <v>1017.9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1017.9</v>
      </c>
      <c r="BL138" s="18" t="s">
        <v>253</v>
      </c>
      <c r="BM138" s="230" t="s">
        <v>935</v>
      </c>
    </row>
    <row r="139" s="2" customFormat="1" ht="16.5" customHeight="1">
      <c r="A139" s="35"/>
      <c r="B139" s="36"/>
      <c r="C139" s="220" t="s">
        <v>220</v>
      </c>
      <c r="D139" s="220" t="s">
        <v>152</v>
      </c>
      <c r="E139" s="221" t="s">
        <v>936</v>
      </c>
      <c r="F139" s="222" t="s">
        <v>937</v>
      </c>
      <c r="G139" s="223" t="s">
        <v>179</v>
      </c>
      <c r="H139" s="224">
        <v>2</v>
      </c>
      <c r="I139" s="225">
        <v>238</v>
      </c>
      <c r="J139" s="225">
        <f>ROUND(I139*H139,2)</f>
        <v>476</v>
      </c>
      <c r="K139" s="222" t="s">
        <v>1</v>
      </c>
      <c r="L139" s="38"/>
      <c r="M139" s="226" t="s">
        <v>1</v>
      </c>
      <c r="N139" s="227" t="s">
        <v>41</v>
      </c>
      <c r="O139" s="228">
        <v>0.42499999999999999</v>
      </c>
      <c r="P139" s="228">
        <f>O139*H139</f>
        <v>0.84999999999999998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0" t="s">
        <v>253</v>
      </c>
      <c r="AT139" s="230" t="s">
        <v>152</v>
      </c>
      <c r="AU139" s="230" t="s">
        <v>86</v>
      </c>
      <c r="AY139" s="18" t="s">
        <v>150</v>
      </c>
      <c r="BE139" s="231">
        <f>IF(N139="základní",J139,0)</f>
        <v>476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476</v>
      </c>
      <c r="BL139" s="18" t="s">
        <v>253</v>
      </c>
      <c r="BM139" s="230" t="s">
        <v>938</v>
      </c>
    </row>
    <row r="140" s="2" customFormat="1" ht="24.15" customHeight="1">
      <c r="A140" s="35"/>
      <c r="B140" s="36"/>
      <c r="C140" s="220" t="s">
        <v>228</v>
      </c>
      <c r="D140" s="220" t="s">
        <v>152</v>
      </c>
      <c r="E140" s="221" t="s">
        <v>939</v>
      </c>
      <c r="F140" s="222" t="s">
        <v>940</v>
      </c>
      <c r="G140" s="223" t="s">
        <v>179</v>
      </c>
      <c r="H140" s="224">
        <v>1</v>
      </c>
      <c r="I140" s="225">
        <v>92.299999999999997</v>
      </c>
      <c r="J140" s="225">
        <f>ROUND(I140*H140,2)</f>
        <v>92.299999999999997</v>
      </c>
      <c r="K140" s="222" t="s">
        <v>1</v>
      </c>
      <c r="L140" s="38"/>
      <c r="M140" s="226" t="s">
        <v>1</v>
      </c>
      <c r="N140" s="227" t="s">
        <v>41</v>
      </c>
      <c r="O140" s="228">
        <v>0.16500000000000001</v>
      </c>
      <c r="P140" s="228">
        <f>O140*H140</f>
        <v>0.16500000000000001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0" t="s">
        <v>253</v>
      </c>
      <c r="AT140" s="230" t="s">
        <v>152</v>
      </c>
      <c r="AU140" s="230" t="s">
        <v>86</v>
      </c>
      <c r="AY140" s="18" t="s">
        <v>150</v>
      </c>
      <c r="BE140" s="231">
        <f>IF(N140="základní",J140,0)</f>
        <v>92.299999999999997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84</v>
      </c>
      <c r="BK140" s="231">
        <f>ROUND(I140*H140,2)</f>
        <v>92.299999999999997</v>
      </c>
      <c r="BL140" s="18" t="s">
        <v>253</v>
      </c>
      <c r="BM140" s="230" t="s">
        <v>941</v>
      </c>
    </row>
    <row r="141" s="2" customFormat="1" ht="21.75" customHeight="1">
      <c r="A141" s="35"/>
      <c r="B141" s="36"/>
      <c r="C141" s="220" t="s">
        <v>233</v>
      </c>
      <c r="D141" s="220" t="s">
        <v>152</v>
      </c>
      <c r="E141" s="221" t="s">
        <v>942</v>
      </c>
      <c r="F141" s="222" t="s">
        <v>943</v>
      </c>
      <c r="G141" s="223" t="s">
        <v>179</v>
      </c>
      <c r="H141" s="224">
        <v>3</v>
      </c>
      <c r="I141" s="225">
        <v>433</v>
      </c>
      <c r="J141" s="225">
        <f>ROUND(I141*H141,2)</f>
        <v>1299</v>
      </c>
      <c r="K141" s="222" t="s">
        <v>1</v>
      </c>
      <c r="L141" s="38"/>
      <c r="M141" s="226" t="s">
        <v>1</v>
      </c>
      <c r="N141" s="227" t="s">
        <v>41</v>
      </c>
      <c r="O141" s="228">
        <v>0.20000000000000001</v>
      </c>
      <c r="P141" s="228">
        <f>O141*H141</f>
        <v>0.60000000000000009</v>
      </c>
      <c r="Q141" s="228">
        <v>0.00034000000000000002</v>
      </c>
      <c r="R141" s="228">
        <f>Q141*H141</f>
        <v>0.0010200000000000001</v>
      </c>
      <c r="S141" s="228">
        <v>0</v>
      </c>
      <c r="T141" s="22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0" t="s">
        <v>253</v>
      </c>
      <c r="AT141" s="230" t="s">
        <v>152</v>
      </c>
      <c r="AU141" s="230" t="s">
        <v>86</v>
      </c>
      <c r="AY141" s="18" t="s">
        <v>150</v>
      </c>
      <c r="BE141" s="231">
        <f>IF(N141="základní",J141,0)</f>
        <v>1299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84</v>
      </c>
      <c r="BK141" s="231">
        <f>ROUND(I141*H141,2)</f>
        <v>1299</v>
      </c>
      <c r="BL141" s="18" t="s">
        <v>253</v>
      </c>
      <c r="BM141" s="230" t="s">
        <v>944</v>
      </c>
    </row>
    <row r="142" s="2" customFormat="1" ht="21.75" customHeight="1">
      <c r="A142" s="35"/>
      <c r="B142" s="36"/>
      <c r="C142" s="220" t="s">
        <v>240</v>
      </c>
      <c r="D142" s="220" t="s">
        <v>152</v>
      </c>
      <c r="E142" s="221" t="s">
        <v>945</v>
      </c>
      <c r="F142" s="222" t="s">
        <v>946</v>
      </c>
      <c r="G142" s="223" t="s">
        <v>179</v>
      </c>
      <c r="H142" s="224">
        <v>2</v>
      </c>
      <c r="I142" s="225">
        <v>120</v>
      </c>
      <c r="J142" s="225">
        <f>ROUND(I142*H142,2)</f>
        <v>240</v>
      </c>
      <c r="K142" s="222" t="s">
        <v>1</v>
      </c>
      <c r="L142" s="38"/>
      <c r="M142" s="226" t="s">
        <v>1</v>
      </c>
      <c r="N142" s="227" t="s">
        <v>41</v>
      </c>
      <c r="O142" s="228">
        <v>0.20699999999999999</v>
      </c>
      <c r="P142" s="228">
        <f>O142*H142</f>
        <v>0.41399999999999998</v>
      </c>
      <c r="Q142" s="228">
        <v>2.0000000000000002E-05</v>
      </c>
      <c r="R142" s="228">
        <f>Q142*H142</f>
        <v>4.0000000000000003E-05</v>
      </c>
      <c r="S142" s="228">
        <v>0</v>
      </c>
      <c r="T142" s="22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0" t="s">
        <v>253</v>
      </c>
      <c r="AT142" s="230" t="s">
        <v>152</v>
      </c>
      <c r="AU142" s="230" t="s">
        <v>86</v>
      </c>
      <c r="AY142" s="18" t="s">
        <v>150</v>
      </c>
      <c r="BE142" s="231">
        <f>IF(N142="základní",J142,0)</f>
        <v>240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240</v>
      </c>
      <c r="BL142" s="18" t="s">
        <v>253</v>
      </c>
      <c r="BM142" s="230" t="s">
        <v>947</v>
      </c>
    </row>
    <row r="143" s="2" customFormat="1" ht="24.15" customHeight="1">
      <c r="A143" s="35"/>
      <c r="B143" s="36"/>
      <c r="C143" s="220" t="s">
        <v>8</v>
      </c>
      <c r="D143" s="220" t="s">
        <v>152</v>
      </c>
      <c r="E143" s="221" t="s">
        <v>948</v>
      </c>
      <c r="F143" s="222" t="s">
        <v>949</v>
      </c>
      <c r="G143" s="223" t="s">
        <v>293</v>
      </c>
      <c r="H143" s="224">
        <v>15</v>
      </c>
      <c r="I143" s="225">
        <v>58.899999999999999</v>
      </c>
      <c r="J143" s="225">
        <f>ROUND(I143*H143,2)</f>
        <v>883.5</v>
      </c>
      <c r="K143" s="222" t="s">
        <v>1</v>
      </c>
      <c r="L143" s="38"/>
      <c r="M143" s="226" t="s">
        <v>1</v>
      </c>
      <c r="N143" s="227" t="s">
        <v>41</v>
      </c>
      <c r="O143" s="228">
        <v>0.067000000000000004</v>
      </c>
      <c r="P143" s="228">
        <f>O143*H143</f>
        <v>1.0050000000000001</v>
      </c>
      <c r="Q143" s="228">
        <v>0.00019000000000000001</v>
      </c>
      <c r="R143" s="228">
        <f>Q143*H143</f>
        <v>0.0028500000000000001</v>
      </c>
      <c r="S143" s="228">
        <v>0</v>
      </c>
      <c r="T143" s="22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0" t="s">
        <v>253</v>
      </c>
      <c r="AT143" s="230" t="s">
        <v>152</v>
      </c>
      <c r="AU143" s="230" t="s">
        <v>86</v>
      </c>
      <c r="AY143" s="18" t="s">
        <v>150</v>
      </c>
      <c r="BE143" s="231">
        <f>IF(N143="základní",J143,0)</f>
        <v>883.5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883.5</v>
      </c>
      <c r="BL143" s="18" t="s">
        <v>253</v>
      </c>
      <c r="BM143" s="230" t="s">
        <v>950</v>
      </c>
    </row>
    <row r="144" s="2" customFormat="1" ht="24.15" customHeight="1">
      <c r="A144" s="35"/>
      <c r="B144" s="36"/>
      <c r="C144" s="220" t="s">
        <v>253</v>
      </c>
      <c r="D144" s="220" t="s">
        <v>152</v>
      </c>
      <c r="E144" s="221" t="s">
        <v>951</v>
      </c>
      <c r="F144" s="222" t="s">
        <v>952</v>
      </c>
      <c r="G144" s="223" t="s">
        <v>172</v>
      </c>
      <c r="H144" s="224">
        <v>0.021999999999999999</v>
      </c>
      <c r="I144" s="225">
        <v>694</v>
      </c>
      <c r="J144" s="225">
        <f>ROUND(I144*H144,2)</f>
        <v>15.27</v>
      </c>
      <c r="K144" s="222" t="s">
        <v>1</v>
      </c>
      <c r="L144" s="38"/>
      <c r="M144" s="226" t="s">
        <v>1</v>
      </c>
      <c r="N144" s="227" t="s">
        <v>41</v>
      </c>
      <c r="O144" s="228">
        <v>1.327</v>
      </c>
      <c r="P144" s="228">
        <f>O144*H144</f>
        <v>0.029193999999999998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0" t="s">
        <v>253</v>
      </c>
      <c r="AT144" s="230" t="s">
        <v>152</v>
      </c>
      <c r="AU144" s="230" t="s">
        <v>86</v>
      </c>
      <c r="AY144" s="18" t="s">
        <v>150</v>
      </c>
      <c r="BE144" s="231">
        <f>IF(N144="základní",J144,0)</f>
        <v>15.27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15.27</v>
      </c>
      <c r="BL144" s="18" t="s">
        <v>253</v>
      </c>
      <c r="BM144" s="230" t="s">
        <v>953</v>
      </c>
    </row>
    <row r="145" s="12" customFormat="1" ht="22.8" customHeight="1">
      <c r="A145" s="12"/>
      <c r="B145" s="205"/>
      <c r="C145" s="206"/>
      <c r="D145" s="207" t="s">
        <v>75</v>
      </c>
      <c r="E145" s="218" t="s">
        <v>954</v>
      </c>
      <c r="F145" s="218" t="s">
        <v>955</v>
      </c>
      <c r="G145" s="206"/>
      <c r="H145" s="206"/>
      <c r="I145" s="206"/>
      <c r="J145" s="219">
        <f>BK145</f>
        <v>3664</v>
      </c>
      <c r="K145" s="206"/>
      <c r="L145" s="210"/>
      <c r="M145" s="211"/>
      <c r="N145" s="212"/>
      <c r="O145" s="212"/>
      <c r="P145" s="213">
        <f>P146</f>
        <v>1.3560000000000001</v>
      </c>
      <c r="Q145" s="212"/>
      <c r="R145" s="213">
        <f>R146</f>
        <v>0.0051200000000000004</v>
      </c>
      <c r="S145" s="212"/>
      <c r="T145" s="214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5" t="s">
        <v>86</v>
      </c>
      <c r="AT145" s="216" t="s">
        <v>75</v>
      </c>
      <c r="AU145" s="216" t="s">
        <v>84</v>
      </c>
      <c r="AY145" s="215" t="s">
        <v>150</v>
      </c>
      <c r="BK145" s="217">
        <f>BK146</f>
        <v>3664</v>
      </c>
    </row>
    <row r="146" s="2" customFormat="1" ht="16.5" customHeight="1">
      <c r="A146" s="35"/>
      <c r="B146" s="36"/>
      <c r="C146" s="220" t="s">
        <v>258</v>
      </c>
      <c r="D146" s="220" t="s">
        <v>152</v>
      </c>
      <c r="E146" s="221" t="s">
        <v>956</v>
      </c>
      <c r="F146" s="222" t="s">
        <v>957</v>
      </c>
      <c r="G146" s="223" t="s">
        <v>179</v>
      </c>
      <c r="H146" s="224">
        <v>4</v>
      </c>
      <c r="I146" s="225">
        <v>916</v>
      </c>
      <c r="J146" s="225">
        <f>ROUND(I146*H146,2)</f>
        <v>3664</v>
      </c>
      <c r="K146" s="222" t="s">
        <v>1</v>
      </c>
      <c r="L146" s="38"/>
      <c r="M146" s="226" t="s">
        <v>1</v>
      </c>
      <c r="N146" s="227" t="s">
        <v>41</v>
      </c>
      <c r="O146" s="228">
        <v>0.33900000000000002</v>
      </c>
      <c r="P146" s="228">
        <f>O146*H146</f>
        <v>1.3560000000000001</v>
      </c>
      <c r="Q146" s="228">
        <v>0.0012800000000000001</v>
      </c>
      <c r="R146" s="228">
        <f>Q146*H146</f>
        <v>0.0051200000000000004</v>
      </c>
      <c r="S146" s="228">
        <v>0</v>
      </c>
      <c r="T146" s="22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0" t="s">
        <v>253</v>
      </c>
      <c r="AT146" s="230" t="s">
        <v>152</v>
      </c>
      <c r="AU146" s="230" t="s">
        <v>86</v>
      </c>
      <c r="AY146" s="18" t="s">
        <v>150</v>
      </c>
      <c r="BE146" s="231">
        <f>IF(N146="základní",J146,0)</f>
        <v>3664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3664</v>
      </c>
      <c r="BL146" s="18" t="s">
        <v>253</v>
      </c>
      <c r="BM146" s="230" t="s">
        <v>958</v>
      </c>
    </row>
    <row r="147" s="12" customFormat="1" ht="22.8" customHeight="1">
      <c r="A147" s="12"/>
      <c r="B147" s="205"/>
      <c r="C147" s="206"/>
      <c r="D147" s="207" t="s">
        <v>75</v>
      </c>
      <c r="E147" s="218" t="s">
        <v>412</v>
      </c>
      <c r="F147" s="218" t="s">
        <v>413</v>
      </c>
      <c r="G147" s="206"/>
      <c r="H147" s="206"/>
      <c r="I147" s="206"/>
      <c r="J147" s="219">
        <f>BK147</f>
        <v>376</v>
      </c>
      <c r="K147" s="206"/>
      <c r="L147" s="210"/>
      <c r="M147" s="211"/>
      <c r="N147" s="212"/>
      <c r="O147" s="212"/>
      <c r="P147" s="213">
        <f>P148</f>
        <v>0.33400000000000002</v>
      </c>
      <c r="Q147" s="212"/>
      <c r="R147" s="213">
        <f>R148</f>
        <v>2.0000000000000002E-05</v>
      </c>
      <c r="S147" s="212"/>
      <c r="T147" s="214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5" t="s">
        <v>86</v>
      </c>
      <c r="AT147" s="216" t="s">
        <v>75</v>
      </c>
      <c r="AU147" s="216" t="s">
        <v>84</v>
      </c>
      <c r="AY147" s="215" t="s">
        <v>150</v>
      </c>
      <c r="BK147" s="217">
        <f>BK148</f>
        <v>376</v>
      </c>
    </row>
    <row r="148" s="2" customFormat="1" ht="33" customHeight="1">
      <c r="A148" s="35"/>
      <c r="B148" s="36"/>
      <c r="C148" s="220" t="s">
        <v>266</v>
      </c>
      <c r="D148" s="220" t="s">
        <v>152</v>
      </c>
      <c r="E148" s="221" t="s">
        <v>959</v>
      </c>
      <c r="F148" s="222" t="s">
        <v>960</v>
      </c>
      <c r="G148" s="223" t="s">
        <v>179</v>
      </c>
      <c r="H148" s="224">
        <v>2</v>
      </c>
      <c r="I148" s="225">
        <v>188</v>
      </c>
      <c r="J148" s="225">
        <f>ROUND(I148*H148,2)</f>
        <v>376</v>
      </c>
      <c r="K148" s="222" t="s">
        <v>1</v>
      </c>
      <c r="L148" s="38"/>
      <c r="M148" s="284" t="s">
        <v>1</v>
      </c>
      <c r="N148" s="285" t="s">
        <v>41</v>
      </c>
      <c r="O148" s="286">
        <v>0.16700000000000001</v>
      </c>
      <c r="P148" s="286">
        <f>O148*H148</f>
        <v>0.33400000000000002</v>
      </c>
      <c r="Q148" s="286">
        <v>1.0000000000000001E-05</v>
      </c>
      <c r="R148" s="286">
        <f>Q148*H148</f>
        <v>2.0000000000000002E-05</v>
      </c>
      <c r="S148" s="286">
        <v>0</v>
      </c>
      <c r="T148" s="28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0" t="s">
        <v>253</v>
      </c>
      <c r="AT148" s="230" t="s">
        <v>152</v>
      </c>
      <c r="AU148" s="230" t="s">
        <v>86</v>
      </c>
      <c r="AY148" s="18" t="s">
        <v>150</v>
      </c>
      <c r="BE148" s="231">
        <f>IF(N148="základní",J148,0)</f>
        <v>376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84</v>
      </c>
      <c r="BK148" s="231">
        <f>ROUND(I148*H148,2)</f>
        <v>376</v>
      </c>
      <c r="BL148" s="18" t="s">
        <v>253</v>
      </c>
      <c r="BM148" s="230" t="s">
        <v>961</v>
      </c>
    </row>
    <row r="149" s="2" customFormat="1" ht="6.96" customHeight="1">
      <c r="A149" s="35"/>
      <c r="B149" s="62"/>
      <c r="C149" s="63"/>
      <c r="D149" s="63"/>
      <c r="E149" s="63"/>
      <c r="F149" s="63"/>
      <c r="G149" s="63"/>
      <c r="H149" s="63"/>
      <c r="I149" s="63"/>
      <c r="J149" s="63"/>
      <c r="K149" s="63"/>
      <c r="L149" s="38"/>
      <c r="M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</sheetData>
  <sheetProtection sheet="1" autoFilter="0" formatColumns="0" formatRows="0" objects="1" scenarios="1" spinCount="100000" saltValue="DG+k4cxMv03DtPk4Iwsf/1dXK3E0rd4o4w+Iq0zgE3xlOY85Hbs+RHn0VkeP3cnDNQGec7Q0mlksBLkjjrwFSA==" hashValue="UjD4yVDPqv+yeKmOICT3tpLkZ/7DSblknMOGRJAh4dAO1XBIB6ws18N06wZCl8WSqSN1ijCdnc9vfk5FoPk2Kw==" algorithmName="SHA-512" password="CC35"/>
  <autoFilter ref="C124:K148"/>
  <mergeCells count="8">
    <mergeCell ref="E7:H7"/>
    <mergeCell ref="E9:H9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1"/>
      <c r="AT3" s="18" t="s">
        <v>86</v>
      </c>
    </row>
    <row r="4" s="1" customFormat="1" ht="24.96" customHeight="1">
      <c r="B4" s="21"/>
      <c r="D4" s="138" t="s">
        <v>103</v>
      </c>
      <c r="L4" s="21"/>
      <c r="M4" s="139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0" t="s">
        <v>14</v>
      </c>
      <c r="L6" s="21"/>
    </row>
    <row r="7" s="1" customFormat="1" ht="26.25" customHeight="1">
      <c r="B7" s="21"/>
      <c r="E7" s="141" t="str">
        <f>'Rekapitulace stavby'!K6</f>
        <v>Nový magistrát - modernizace systému chlazení a souvisejících profesí</v>
      </c>
      <c r="F7" s="140"/>
      <c r="G7" s="140"/>
      <c r="H7" s="140"/>
      <c r="L7" s="21"/>
    </row>
    <row r="8" s="2" customFormat="1" ht="12" customHeight="1">
      <c r="A8" s="35"/>
      <c r="B8" s="38"/>
      <c r="C8" s="35"/>
      <c r="D8" s="140" t="s">
        <v>104</v>
      </c>
      <c r="E8" s="35"/>
      <c r="F8" s="35"/>
      <c r="G8" s="35"/>
      <c r="H8" s="35"/>
      <c r="I8" s="35"/>
      <c r="J8" s="35"/>
      <c r="K8" s="35"/>
      <c r="L8" s="59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8"/>
      <c r="C9" s="35"/>
      <c r="D9" s="35"/>
      <c r="E9" s="142" t="s">
        <v>962</v>
      </c>
      <c r="F9" s="35"/>
      <c r="G9" s="35"/>
      <c r="H9" s="35"/>
      <c r="I9" s="35"/>
      <c r="J9" s="35"/>
      <c r="K9" s="35"/>
      <c r="L9" s="59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9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8"/>
      <c r="C11" s="35"/>
      <c r="D11" s="140" t="s">
        <v>16</v>
      </c>
      <c r="E11" s="35"/>
      <c r="F11" s="143" t="s">
        <v>1</v>
      </c>
      <c r="G11" s="35"/>
      <c r="H11" s="35"/>
      <c r="I11" s="140" t="s">
        <v>17</v>
      </c>
      <c r="J11" s="143" t="s">
        <v>1</v>
      </c>
      <c r="K11" s="35"/>
      <c r="L11" s="59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8"/>
      <c r="C12" s="35"/>
      <c r="D12" s="140" t="s">
        <v>18</v>
      </c>
      <c r="E12" s="35"/>
      <c r="F12" s="143" t="s">
        <v>19</v>
      </c>
      <c r="G12" s="35"/>
      <c r="H12" s="35"/>
      <c r="I12" s="140" t="s">
        <v>20</v>
      </c>
      <c r="J12" s="144" t="str">
        <f>'Rekapitulace stavby'!AN8</f>
        <v>15. 5. 2023</v>
      </c>
      <c r="K12" s="35"/>
      <c r="L12" s="59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9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8"/>
      <c r="C14" s="35"/>
      <c r="D14" s="140" t="s">
        <v>22</v>
      </c>
      <c r="E14" s="35"/>
      <c r="F14" s="35"/>
      <c r="G14" s="35"/>
      <c r="H14" s="35"/>
      <c r="I14" s="140" t="s">
        <v>23</v>
      </c>
      <c r="J14" s="143" t="s">
        <v>1</v>
      </c>
      <c r="K14" s="35"/>
      <c r="L14" s="59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8"/>
      <c r="C15" s="35"/>
      <c r="D15" s="35"/>
      <c r="E15" s="143" t="s">
        <v>24</v>
      </c>
      <c r="F15" s="35"/>
      <c r="G15" s="35"/>
      <c r="H15" s="35"/>
      <c r="I15" s="140" t="s">
        <v>25</v>
      </c>
      <c r="J15" s="143" t="s">
        <v>1</v>
      </c>
      <c r="K15" s="35"/>
      <c r="L15" s="59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9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8"/>
      <c r="C17" s="35"/>
      <c r="D17" s="140" t="s">
        <v>26</v>
      </c>
      <c r="E17" s="35"/>
      <c r="F17" s="35"/>
      <c r="G17" s="35"/>
      <c r="H17" s="35"/>
      <c r="I17" s="140" t="s">
        <v>23</v>
      </c>
      <c r="J17" s="143" t="s">
        <v>1</v>
      </c>
      <c r="K17" s="35"/>
      <c r="L17" s="59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8"/>
      <c r="C18" s="35"/>
      <c r="D18" s="35"/>
      <c r="E18" s="143" t="s">
        <v>27</v>
      </c>
      <c r="F18" s="35"/>
      <c r="G18" s="35"/>
      <c r="H18" s="35"/>
      <c r="I18" s="140" t="s">
        <v>25</v>
      </c>
      <c r="J18" s="143" t="s">
        <v>1</v>
      </c>
      <c r="K18" s="35"/>
      <c r="L18" s="59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9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8"/>
      <c r="C20" s="35"/>
      <c r="D20" s="140" t="s">
        <v>28</v>
      </c>
      <c r="E20" s="35"/>
      <c r="F20" s="35"/>
      <c r="G20" s="35"/>
      <c r="H20" s="35"/>
      <c r="I20" s="140" t="s">
        <v>23</v>
      </c>
      <c r="J20" s="143" t="s">
        <v>1</v>
      </c>
      <c r="K20" s="35"/>
      <c r="L20" s="59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8"/>
      <c r="C21" s="35"/>
      <c r="D21" s="35"/>
      <c r="E21" s="143" t="s">
        <v>29</v>
      </c>
      <c r="F21" s="35"/>
      <c r="G21" s="35"/>
      <c r="H21" s="35"/>
      <c r="I21" s="140" t="s">
        <v>25</v>
      </c>
      <c r="J21" s="143" t="s">
        <v>1</v>
      </c>
      <c r="K21" s="35"/>
      <c r="L21" s="59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9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8"/>
      <c r="C23" s="35"/>
      <c r="D23" s="140" t="s">
        <v>31</v>
      </c>
      <c r="E23" s="35"/>
      <c r="F23" s="35"/>
      <c r="G23" s="35"/>
      <c r="H23" s="35"/>
      <c r="I23" s="140" t="s">
        <v>23</v>
      </c>
      <c r="J23" s="143" t="s">
        <v>1</v>
      </c>
      <c r="K23" s="35"/>
      <c r="L23" s="59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8"/>
      <c r="C24" s="35"/>
      <c r="D24" s="35"/>
      <c r="E24" s="143" t="s">
        <v>32</v>
      </c>
      <c r="F24" s="35"/>
      <c r="G24" s="35"/>
      <c r="H24" s="35"/>
      <c r="I24" s="140" t="s">
        <v>25</v>
      </c>
      <c r="J24" s="143" t="s">
        <v>1</v>
      </c>
      <c r="K24" s="35"/>
      <c r="L24" s="59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9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8"/>
      <c r="C26" s="35"/>
      <c r="D26" s="140" t="s">
        <v>33</v>
      </c>
      <c r="E26" s="35"/>
      <c r="F26" s="35"/>
      <c r="G26" s="35"/>
      <c r="H26" s="35"/>
      <c r="I26" s="35"/>
      <c r="J26" s="35"/>
      <c r="K26" s="35"/>
      <c r="L26" s="59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9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8"/>
      <c r="C29" s="35"/>
      <c r="D29" s="149"/>
      <c r="E29" s="149"/>
      <c r="F29" s="149"/>
      <c r="G29" s="149"/>
      <c r="H29" s="149"/>
      <c r="I29" s="149"/>
      <c r="J29" s="149"/>
      <c r="K29" s="149"/>
      <c r="L29" s="59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38"/>
      <c r="C30" s="35"/>
      <c r="D30" s="143" t="s">
        <v>106</v>
      </c>
      <c r="E30" s="35"/>
      <c r="F30" s="35"/>
      <c r="G30" s="35"/>
      <c r="H30" s="35"/>
      <c r="I30" s="35"/>
      <c r="J30" s="150">
        <f>J96</f>
        <v>117947.80999999998</v>
      </c>
      <c r="K30" s="35"/>
      <c r="L30" s="59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38"/>
      <c r="C31" s="35"/>
      <c r="D31" s="151" t="s">
        <v>107</v>
      </c>
      <c r="E31" s="35"/>
      <c r="F31" s="35"/>
      <c r="G31" s="35"/>
      <c r="H31" s="35"/>
      <c r="I31" s="35"/>
      <c r="J31" s="150">
        <f>J105</f>
        <v>0</v>
      </c>
      <c r="K31" s="35"/>
      <c r="L31" s="59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8"/>
      <c r="C32" s="35"/>
      <c r="D32" s="152" t="s">
        <v>36</v>
      </c>
      <c r="E32" s="35"/>
      <c r="F32" s="35"/>
      <c r="G32" s="35"/>
      <c r="H32" s="35"/>
      <c r="I32" s="35"/>
      <c r="J32" s="153">
        <f>ROUND(J30 + J31, 2)</f>
        <v>117947.81</v>
      </c>
      <c r="K32" s="35"/>
      <c r="L32" s="59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8"/>
      <c r="C33" s="35"/>
      <c r="D33" s="149"/>
      <c r="E33" s="149"/>
      <c r="F33" s="149"/>
      <c r="G33" s="149"/>
      <c r="H33" s="149"/>
      <c r="I33" s="149"/>
      <c r="J33" s="149"/>
      <c r="K33" s="149"/>
      <c r="L33" s="59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8"/>
      <c r="C34" s="35"/>
      <c r="D34" s="35"/>
      <c r="E34" s="35"/>
      <c r="F34" s="154" t="s">
        <v>38</v>
      </c>
      <c r="G34" s="35"/>
      <c r="H34" s="35"/>
      <c r="I34" s="154" t="s">
        <v>37</v>
      </c>
      <c r="J34" s="154" t="s">
        <v>39</v>
      </c>
      <c r="K34" s="35"/>
      <c r="L34" s="59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8"/>
      <c r="C35" s="35"/>
      <c r="D35" s="155" t="s">
        <v>40</v>
      </c>
      <c r="E35" s="140" t="s">
        <v>41</v>
      </c>
      <c r="F35" s="156">
        <f>ROUND((SUM(BE105:BE106) + SUM(BE126:BE192)),  2)</f>
        <v>117947.81</v>
      </c>
      <c r="G35" s="35"/>
      <c r="H35" s="35"/>
      <c r="I35" s="157">
        <v>0.20999999999999999</v>
      </c>
      <c r="J35" s="156">
        <f>ROUND(((SUM(BE105:BE106) + SUM(BE126:BE192))*I35),  2)</f>
        <v>24769.040000000001</v>
      </c>
      <c r="K35" s="35"/>
      <c r="L35" s="59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8"/>
      <c r="C36" s="35"/>
      <c r="D36" s="35"/>
      <c r="E36" s="140" t="s">
        <v>42</v>
      </c>
      <c r="F36" s="156">
        <f>ROUND((SUM(BF105:BF106) + SUM(BF126:BF192)),  2)</f>
        <v>0</v>
      </c>
      <c r="G36" s="35"/>
      <c r="H36" s="35"/>
      <c r="I36" s="157">
        <v>0.14999999999999999</v>
      </c>
      <c r="J36" s="156">
        <f>ROUND(((SUM(BF105:BF106) + SUM(BF126:BF192))*I36),  2)</f>
        <v>0</v>
      </c>
      <c r="K36" s="35"/>
      <c r="L36" s="59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8"/>
      <c r="C37" s="35"/>
      <c r="D37" s="35"/>
      <c r="E37" s="140" t="s">
        <v>43</v>
      </c>
      <c r="F37" s="156">
        <f>ROUND((SUM(BG105:BG106) + SUM(BG126:BG192)),  2)</f>
        <v>0</v>
      </c>
      <c r="G37" s="35"/>
      <c r="H37" s="35"/>
      <c r="I37" s="157">
        <v>0.20999999999999999</v>
      </c>
      <c r="J37" s="156">
        <f>0</f>
        <v>0</v>
      </c>
      <c r="K37" s="35"/>
      <c r="L37" s="59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8"/>
      <c r="C38" s="35"/>
      <c r="D38" s="35"/>
      <c r="E38" s="140" t="s">
        <v>44</v>
      </c>
      <c r="F38" s="156">
        <f>ROUND((SUM(BH105:BH106) + SUM(BH126:BH192)),  2)</f>
        <v>0</v>
      </c>
      <c r="G38" s="35"/>
      <c r="H38" s="35"/>
      <c r="I38" s="157">
        <v>0.14999999999999999</v>
      </c>
      <c r="J38" s="156">
        <f>0</f>
        <v>0</v>
      </c>
      <c r="K38" s="35"/>
      <c r="L38" s="59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8"/>
      <c r="C39" s="35"/>
      <c r="D39" s="35"/>
      <c r="E39" s="140" t="s">
        <v>45</v>
      </c>
      <c r="F39" s="156">
        <f>ROUND((SUM(BI105:BI106) + SUM(BI126:BI192)),  2)</f>
        <v>0</v>
      </c>
      <c r="G39" s="35"/>
      <c r="H39" s="35"/>
      <c r="I39" s="157">
        <v>0</v>
      </c>
      <c r="J39" s="156">
        <f>0</f>
        <v>0</v>
      </c>
      <c r="K39" s="35"/>
      <c r="L39" s="59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9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8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142716.85000000001</v>
      </c>
      <c r="K41" s="164"/>
      <c r="L41" s="59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8"/>
      <c r="C42" s="35"/>
      <c r="D42" s="35"/>
      <c r="E42" s="35"/>
      <c r="F42" s="35"/>
      <c r="G42" s="35"/>
      <c r="H42" s="35"/>
      <c r="I42" s="35"/>
      <c r="J42" s="35"/>
      <c r="K42" s="35"/>
      <c r="L42" s="59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9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59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5"/>
      <c r="B61" s="38"/>
      <c r="C61" s="35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59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5"/>
      <c r="B65" s="38"/>
      <c r="C65" s="35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59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5"/>
      <c r="B76" s="38"/>
      <c r="C76" s="35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59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59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59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4" t="s">
        <v>108</v>
      </c>
      <c r="D82" s="37"/>
      <c r="E82" s="37"/>
      <c r="F82" s="37"/>
      <c r="G82" s="37"/>
      <c r="H82" s="37"/>
      <c r="I82" s="37"/>
      <c r="J82" s="37"/>
      <c r="K82" s="37"/>
      <c r="L82" s="59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9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30" t="s">
        <v>14</v>
      </c>
      <c r="D84" s="37"/>
      <c r="E84" s="37"/>
      <c r="F84" s="37"/>
      <c r="G84" s="37"/>
      <c r="H84" s="37"/>
      <c r="I84" s="37"/>
      <c r="J84" s="37"/>
      <c r="K84" s="37"/>
      <c r="L84" s="59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6" t="str">
        <f>E7</f>
        <v>Nový magistrát - modernizace systému chlazení a souvisejících profesí</v>
      </c>
      <c r="F85" s="30"/>
      <c r="G85" s="30"/>
      <c r="H85" s="30"/>
      <c r="I85" s="37"/>
      <c r="J85" s="37"/>
      <c r="K85" s="37"/>
      <c r="L85" s="59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30" t="s">
        <v>104</v>
      </c>
      <c r="D86" s="37"/>
      <c r="E86" s="37"/>
      <c r="F86" s="37"/>
      <c r="G86" s="37"/>
      <c r="H86" s="37"/>
      <c r="I86" s="37"/>
      <c r="J86" s="37"/>
      <c r="K86" s="37"/>
      <c r="L86" s="59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2" t="str">
        <f>E9</f>
        <v>SO 701_04 - Elektroinstalace</v>
      </c>
      <c r="F87" s="37"/>
      <c r="G87" s="37"/>
      <c r="H87" s="37"/>
      <c r="I87" s="37"/>
      <c r="J87" s="37"/>
      <c r="K87" s="37"/>
      <c r="L87" s="59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9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30" t="s">
        <v>18</v>
      </c>
      <c r="D89" s="37"/>
      <c r="E89" s="37"/>
      <c r="F89" s="27" t="str">
        <f>F12</f>
        <v>Liberec</v>
      </c>
      <c r="G89" s="37"/>
      <c r="H89" s="37"/>
      <c r="I89" s="30" t="s">
        <v>20</v>
      </c>
      <c r="J89" s="75" t="str">
        <f>IF(J12="","",J12)</f>
        <v>15. 5. 2023</v>
      </c>
      <c r="K89" s="37"/>
      <c r="L89" s="59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9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30" t="s">
        <v>22</v>
      </c>
      <c r="D91" s="37"/>
      <c r="E91" s="37"/>
      <c r="F91" s="27" t="str">
        <f>E15</f>
        <v>Statutární město Liberec</v>
      </c>
      <c r="G91" s="37"/>
      <c r="H91" s="37"/>
      <c r="I91" s="30" t="s">
        <v>28</v>
      </c>
      <c r="J91" s="31" t="str">
        <f>E21</f>
        <v>Projektový atelier DAVID</v>
      </c>
      <c r="K91" s="37"/>
      <c r="L91" s="59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40.05" customHeight="1">
      <c r="A92" s="35"/>
      <c r="B92" s="36"/>
      <c r="C92" s="30" t="s">
        <v>26</v>
      </c>
      <c r="D92" s="37"/>
      <c r="E92" s="37"/>
      <c r="F92" s="27" t="str">
        <f>IF(E18="","",E18)</f>
        <v xml:space="preserve"> </v>
      </c>
      <c r="G92" s="37"/>
      <c r="H92" s="37"/>
      <c r="I92" s="30" t="s">
        <v>31</v>
      </c>
      <c r="J92" s="31" t="str">
        <f>E24</f>
        <v>Projektový atelier DAVID - Bc. Kosáková</v>
      </c>
      <c r="K92" s="37"/>
      <c r="L92" s="59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9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7" t="s">
        <v>109</v>
      </c>
      <c r="D94" s="134"/>
      <c r="E94" s="134"/>
      <c r="F94" s="134"/>
      <c r="G94" s="134"/>
      <c r="H94" s="134"/>
      <c r="I94" s="134"/>
      <c r="J94" s="178" t="s">
        <v>110</v>
      </c>
      <c r="K94" s="134"/>
      <c r="L94" s="59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9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9" t="s">
        <v>111</v>
      </c>
      <c r="D96" s="37"/>
      <c r="E96" s="37"/>
      <c r="F96" s="37"/>
      <c r="G96" s="37"/>
      <c r="H96" s="37"/>
      <c r="I96" s="37"/>
      <c r="J96" s="106">
        <f>J126</f>
        <v>117947.80999999998</v>
      </c>
      <c r="K96" s="37"/>
      <c r="L96" s="59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112</v>
      </c>
    </row>
    <row r="97" s="9" customFormat="1" ht="24.96" customHeight="1">
      <c r="A97" s="9"/>
      <c r="B97" s="180"/>
      <c r="C97" s="181"/>
      <c r="D97" s="182" t="s">
        <v>120</v>
      </c>
      <c r="E97" s="183"/>
      <c r="F97" s="183"/>
      <c r="G97" s="183"/>
      <c r="H97" s="183"/>
      <c r="I97" s="183"/>
      <c r="J97" s="184">
        <f>J127</f>
        <v>111639.90999999999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963</v>
      </c>
      <c r="E98" s="189"/>
      <c r="F98" s="189"/>
      <c r="G98" s="189"/>
      <c r="H98" s="189"/>
      <c r="I98" s="189"/>
      <c r="J98" s="190">
        <f>J128</f>
        <v>111501.01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964</v>
      </c>
      <c r="E99" s="189"/>
      <c r="F99" s="189"/>
      <c r="G99" s="189"/>
      <c r="H99" s="189"/>
      <c r="I99" s="189"/>
      <c r="J99" s="190">
        <f>J180</f>
        <v>138.90000000000001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131</v>
      </c>
      <c r="E100" s="183"/>
      <c r="F100" s="183"/>
      <c r="G100" s="183"/>
      <c r="H100" s="183"/>
      <c r="I100" s="183"/>
      <c r="J100" s="184">
        <f>J183</f>
        <v>6307.8999999999996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6"/>
      <c r="C101" s="187"/>
      <c r="D101" s="188" t="s">
        <v>132</v>
      </c>
      <c r="E101" s="189"/>
      <c r="F101" s="189"/>
      <c r="G101" s="189"/>
      <c r="H101" s="189"/>
      <c r="I101" s="189"/>
      <c r="J101" s="190">
        <f>J184</f>
        <v>1576.4000000000001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965</v>
      </c>
      <c r="E102" s="189"/>
      <c r="F102" s="189"/>
      <c r="G102" s="189"/>
      <c r="H102" s="189"/>
      <c r="I102" s="189"/>
      <c r="J102" s="190">
        <f>J189</f>
        <v>4731.5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9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59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9.28" customHeight="1">
      <c r="A105" s="35"/>
      <c r="B105" s="36"/>
      <c r="C105" s="179" t="s">
        <v>134</v>
      </c>
      <c r="D105" s="37"/>
      <c r="E105" s="37"/>
      <c r="F105" s="37"/>
      <c r="G105" s="37"/>
      <c r="H105" s="37"/>
      <c r="I105" s="37"/>
      <c r="J105" s="192">
        <v>0</v>
      </c>
      <c r="K105" s="37"/>
      <c r="L105" s="59"/>
      <c r="N105" s="193" t="s">
        <v>40</v>
      </c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8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9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9.28" customHeight="1">
      <c r="A107" s="35"/>
      <c r="B107" s="36"/>
      <c r="C107" s="133" t="s">
        <v>102</v>
      </c>
      <c r="D107" s="134"/>
      <c r="E107" s="134"/>
      <c r="F107" s="134"/>
      <c r="G107" s="134"/>
      <c r="H107" s="134"/>
      <c r="I107" s="134"/>
      <c r="J107" s="135">
        <f>ROUND(J96+J105,2)</f>
        <v>117947.81</v>
      </c>
      <c r="K107" s="134"/>
      <c r="L107" s="59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59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4"/>
      <c r="C112" s="65"/>
      <c r="D112" s="65"/>
      <c r="E112" s="65"/>
      <c r="F112" s="65"/>
      <c r="G112" s="65"/>
      <c r="H112" s="65"/>
      <c r="I112" s="65"/>
      <c r="J112" s="65"/>
      <c r="K112" s="65"/>
      <c r="L112" s="59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4" t="s">
        <v>135</v>
      </c>
      <c r="D113" s="37"/>
      <c r="E113" s="37"/>
      <c r="F113" s="37"/>
      <c r="G113" s="37"/>
      <c r="H113" s="37"/>
      <c r="I113" s="37"/>
      <c r="J113" s="37"/>
      <c r="K113" s="37"/>
      <c r="L113" s="59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9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30" t="s">
        <v>14</v>
      </c>
      <c r="D115" s="37"/>
      <c r="E115" s="37"/>
      <c r="F115" s="37"/>
      <c r="G115" s="37"/>
      <c r="H115" s="37"/>
      <c r="I115" s="37"/>
      <c r="J115" s="37"/>
      <c r="K115" s="37"/>
      <c r="L115" s="59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6.25" customHeight="1">
      <c r="A116" s="35"/>
      <c r="B116" s="36"/>
      <c r="C116" s="37"/>
      <c r="D116" s="37"/>
      <c r="E116" s="176" t="str">
        <f>E7</f>
        <v>Nový magistrát - modernizace systému chlazení a souvisejících profesí</v>
      </c>
      <c r="F116" s="30"/>
      <c r="G116" s="30"/>
      <c r="H116" s="30"/>
      <c r="I116" s="37"/>
      <c r="J116" s="37"/>
      <c r="K116" s="37"/>
      <c r="L116" s="59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30" t="s">
        <v>104</v>
      </c>
      <c r="D117" s="37"/>
      <c r="E117" s="37"/>
      <c r="F117" s="37"/>
      <c r="G117" s="37"/>
      <c r="H117" s="37"/>
      <c r="I117" s="37"/>
      <c r="J117" s="37"/>
      <c r="K117" s="37"/>
      <c r="L117" s="59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2" t="str">
        <f>E9</f>
        <v>SO 701_04 - Elektroinstalace</v>
      </c>
      <c r="F118" s="37"/>
      <c r="G118" s="37"/>
      <c r="H118" s="37"/>
      <c r="I118" s="37"/>
      <c r="J118" s="37"/>
      <c r="K118" s="37"/>
      <c r="L118" s="59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9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30" t="s">
        <v>18</v>
      </c>
      <c r="D120" s="37"/>
      <c r="E120" s="37"/>
      <c r="F120" s="27" t="str">
        <f>F12</f>
        <v>Liberec</v>
      </c>
      <c r="G120" s="37"/>
      <c r="H120" s="37"/>
      <c r="I120" s="30" t="s">
        <v>20</v>
      </c>
      <c r="J120" s="75" t="str">
        <f>IF(J12="","",J12)</f>
        <v>15. 5. 2023</v>
      </c>
      <c r="K120" s="37"/>
      <c r="L120" s="59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9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25.65" customHeight="1">
      <c r="A122" s="35"/>
      <c r="B122" s="36"/>
      <c r="C122" s="30" t="s">
        <v>22</v>
      </c>
      <c r="D122" s="37"/>
      <c r="E122" s="37"/>
      <c r="F122" s="27" t="str">
        <f>E15</f>
        <v>Statutární město Liberec</v>
      </c>
      <c r="G122" s="37"/>
      <c r="H122" s="37"/>
      <c r="I122" s="30" t="s">
        <v>28</v>
      </c>
      <c r="J122" s="31" t="str">
        <f>E21</f>
        <v>Projektový atelier DAVID</v>
      </c>
      <c r="K122" s="37"/>
      <c r="L122" s="59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40.05" customHeight="1">
      <c r="A123" s="35"/>
      <c r="B123" s="36"/>
      <c r="C123" s="30" t="s">
        <v>26</v>
      </c>
      <c r="D123" s="37"/>
      <c r="E123" s="37"/>
      <c r="F123" s="27" t="str">
        <f>IF(E18="","",E18)</f>
        <v xml:space="preserve"> </v>
      </c>
      <c r="G123" s="37"/>
      <c r="H123" s="37"/>
      <c r="I123" s="30" t="s">
        <v>31</v>
      </c>
      <c r="J123" s="31" t="str">
        <f>E24</f>
        <v>Projektový atelier DAVID - Bc. Kosáková</v>
      </c>
      <c r="K123" s="37"/>
      <c r="L123" s="59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9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94"/>
      <c r="B125" s="195"/>
      <c r="C125" s="196" t="s">
        <v>136</v>
      </c>
      <c r="D125" s="197" t="s">
        <v>61</v>
      </c>
      <c r="E125" s="197" t="s">
        <v>57</v>
      </c>
      <c r="F125" s="197" t="s">
        <v>58</v>
      </c>
      <c r="G125" s="197" t="s">
        <v>137</v>
      </c>
      <c r="H125" s="197" t="s">
        <v>138</v>
      </c>
      <c r="I125" s="197" t="s">
        <v>139</v>
      </c>
      <c r="J125" s="197" t="s">
        <v>110</v>
      </c>
      <c r="K125" s="198" t="s">
        <v>140</v>
      </c>
      <c r="L125" s="199"/>
      <c r="M125" s="96" t="s">
        <v>1</v>
      </c>
      <c r="N125" s="97" t="s">
        <v>40</v>
      </c>
      <c r="O125" s="97" t="s">
        <v>141</v>
      </c>
      <c r="P125" s="97" t="s">
        <v>142</v>
      </c>
      <c r="Q125" s="97" t="s">
        <v>143</v>
      </c>
      <c r="R125" s="97" t="s">
        <v>144</v>
      </c>
      <c r="S125" s="97" t="s">
        <v>145</v>
      </c>
      <c r="T125" s="98" t="s">
        <v>146</v>
      </c>
      <c r="U125" s="194"/>
      <c r="V125" s="194"/>
      <c r="W125" s="194"/>
      <c r="X125" s="194"/>
      <c r="Y125" s="194"/>
      <c r="Z125" s="194"/>
      <c r="AA125" s="194"/>
      <c r="AB125" s="194"/>
      <c r="AC125" s="194"/>
      <c r="AD125" s="194"/>
      <c r="AE125" s="194"/>
    </row>
    <row r="126" s="2" customFormat="1" ht="22.8" customHeight="1">
      <c r="A126" s="35"/>
      <c r="B126" s="36"/>
      <c r="C126" s="103" t="s">
        <v>147</v>
      </c>
      <c r="D126" s="37"/>
      <c r="E126" s="37"/>
      <c r="F126" s="37"/>
      <c r="G126" s="37"/>
      <c r="H126" s="37"/>
      <c r="I126" s="37"/>
      <c r="J126" s="200">
        <f>BK126</f>
        <v>117947.80999999998</v>
      </c>
      <c r="K126" s="37"/>
      <c r="L126" s="38"/>
      <c r="M126" s="99"/>
      <c r="N126" s="201"/>
      <c r="O126" s="100"/>
      <c r="P126" s="202">
        <f>P127+P183</f>
        <v>103.18799999999999</v>
      </c>
      <c r="Q126" s="100"/>
      <c r="R126" s="202">
        <f>R127+R183</f>
        <v>0.1629275</v>
      </c>
      <c r="S126" s="100"/>
      <c r="T126" s="203">
        <f>T127+T183</f>
        <v>0.019499999999999997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75</v>
      </c>
      <c r="AU126" s="18" t="s">
        <v>112</v>
      </c>
      <c r="BK126" s="204">
        <f>BK127+BK183</f>
        <v>117947.80999999998</v>
      </c>
    </row>
    <row r="127" s="12" customFormat="1" ht="25.92" customHeight="1">
      <c r="A127" s="12"/>
      <c r="B127" s="205"/>
      <c r="C127" s="206"/>
      <c r="D127" s="207" t="s">
        <v>75</v>
      </c>
      <c r="E127" s="208" t="s">
        <v>347</v>
      </c>
      <c r="F127" s="208" t="s">
        <v>348</v>
      </c>
      <c r="G127" s="206"/>
      <c r="H127" s="206"/>
      <c r="I127" s="206"/>
      <c r="J127" s="209">
        <f>BK127</f>
        <v>111639.90999999999</v>
      </c>
      <c r="K127" s="206"/>
      <c r="L127" s="210"/>
      <c r="M127" s="211"/>
      <c r="N127" s="212"/>
      <c r="O127" s="212"/>
      <c r="P127" s="213">
        <f>P128+P180</f>
        <v>98.818999999999988</v>
      </c>
      <c r="Q127" s="212"/>
      <c r="R127" s="213">
        <f>R128+R180</f>
        <v>0.14869750000000001</v>
      </c>
      <c r="S127" s="212"/>
      <c r="T127" s="214">
        <f>T128+T180</f>
        <v>0.00020000000000000001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86</v>
      </c>
      <c r="AT127" s="216" t="s">
        <v>75</v>
      </c>
      <c r="AU127" s="216" t="s">
        <v>76</v>
      </c>
      <c r="AY127" s="215" t="s">
        <v>150</v>
      </c>
      <c r="BK127" s="217">
        <f>BK128+BK180</f>
        <v>111639.90999999999</v>
      </c>
    </row>
    <row r="128" s="12" customFormat="1" ht="22.8" customHeight="1">
      <c r="A128" s="12"/>
      <c r="B128" s="205"/>
      <c r="C128" s="206"/>
      <c r="D128" s="207" t="s">
        <v>75</v>
      </c>
      <c r="E128" s="218" t="s">
        <v>966</v>
      </c>
      <c r="F128" s="218" t="s">
        <v>967</v>
      </c>
      <c r="G128" s="206"/>
      <c r="H128" s="206"/>
      <c r="I128" s="206"/>
      <c r="J128" s="219">
        <f>BK128</f>
        <v>111501.01</v>
      </c>
      <c r="K128" s="206"/>
      <c r="L128" s="210"/>
      <c r="M128" s="211"/>
      <c r="N128" s="212"/>
      <c r="O128" s="212"/>
      <c r="P128" s="213">
        <f>SUM(P129:P179)</f>
        <v>98.661999999999992</v>
      </c>
      <c r="Q128" s="212"/>
      <c r="R128" s="213">
        <f>SUM(R129:R179)</f>
        <v>0.14869750000000001</v>
      </c>
      <c r="S128" s="212"/>
      <c r="T128" s="214">
        <f>SUM(T129:T179)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86</v>
      </c>
      <c r="AT128" s="216" t="s">
        <v>75</v>
      </c>
      <c r="AU128" s="216" t="s">
        <v>84</v>
      </c>
      <c r="AY128" s="215" t="s">
        <v>150</v>
      </c>
      <c r="BK128" s="217">
        <f>SUM(BK129:BK179)</f>
        <v>111501.01</v>
      </c>
    </row>
    <row r="129" s="2" customFormat="1" ht="24.15" customHeight="1">
      <c r="A129" s="35"/>
      <c r="B129" s="36"/>
      <c r="C129" s="220" t="s">
        <v>968</v>
      </c>
      <c r="D129" s="220" t="s">
        <v>152</v>
      </c>
      <c r="E129" s="221" t="s">
        <v>969</v>
      </c>
      <c r="F129" s="222" t="s">
        <v>970</v>
      </c>
      <c r="G129" s="223" t="s">
        <v>293</v>
      </c>
      <c r="H129" s="224">
        <v>175</v>
      </c>
      <c r="I129" s="225">
        <v>47.399999999999999</v>
      </c>
      <c r="J129" s="225">
        <f>ROUND(I129*H129,2)</f>
        <v>8295</v>
      </c>
      <c r="K129" s="222" t="s">
        <v>156</v>
      </c>
      <c r="L129" s="38"/>
      <c r="M129" s="226" t="s">
        <v>1</v>
      </c>
      <c r="N129" s="227" t="s">
        <v>41</v>
      </c>
      <c r="O129" s="228">
        <v>0.106</v>
      </c>
      <c r="P129" s="228">
        <f>O129*H129</f>
        <v>18.550000000000001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0" t="s">
        <v>253</v>
      </c>
      <c r="AT129" s="230" t="s">
        <v>152</v>
      </c>
      <c r="AU129" s="230" t="s">
        <v>86</v>
      </c>
      <c r="AY129" s="18" t="s">
        <v>150</v>
      </c>
      <c r="BE129" s="231">
        <f>IF(N129="základní",J129,0)</f>
        <v>8295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8295</v>
      </c>
      <c r="BL129" s="18" t="s">
        <v>253</v>
      </c>
      <c r="BM129" s="230" t="s">
        <v>971</v>
      </c>
    </row>
    <row r="130" s="2" customFormat="1" ht="21.75" customHeight="1">
      <c r="A130" s="35"/>
      <c r="B130" s="36"/>
      <c r="C130" s="262" t="s">
        <v>972</v>
      </c>
      <c r="D130" s="262" t="s">
        <v>379</v>
      </c>
      <c r="E130" s="263" t="s">
        <v>973</v>
      </c>
      <c r="F130" s="264" t="s">
        <v>974</v>
      </c>
      <c r="G130" s="265" t="s">
        <v>293</v>
      </c>
      <c r="H130" s="266">
        <v>183.75</v>
      </c>
      <c r="I130" s="267">
        <v>44.799999999999997</v>
      </c>
      <c r="J130" s="267">
        <f>ROUND(I130*H130,2)</f>
        <v>8232</v>
      </c>
      <c r="K130" s="264" t="s">
        <v>156</v>
      </c>
      <c r="L130" s="268"/>
      <c r="M130" s="269" t="s">
        <v>1</v>
      </c>
      <c r="N130" s="270" t="s">
        <v>41</v>
      </c>
      <c r="O130" s="228">
        <v>0</v>
      </c>
      <c r="P130" s="228">
        <f>O130*H130</f>
        <v>0</v>
      </c>
      <c r="Q130" s="228">
        <v>0.00020000000000000001</v>
      </c>
      <c r="R130" s="228">
        <f>Q130*H130</f>
        <v>0.036750000000000005</v>
      </c>
      <c r="S130" s="228">
        <v>0</v>
      </c>
      <c r="T130" s="22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0" t="s">
        <v>333</v>
      </c>
      <c r="AT130" s="230" t="s">
        <v>379</v>
      </c>
      <c r="AU130" s="230" t="s">
        <v>86</v>
      </c>
      <c r="AY130" s="18" t="s">
        <v>150</v>
      </c>
      <c r="BE130" s="231">
        <f>IF(N130="základní",J130,0)</f>
        <v>8232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8232</v>
      </c>
      <c r="BL130" s="18" t="s">
        <v>253</v>
      </c>
      <c r="BM130" s="230" t="s">
        <v>975</v>
      </c>
    </row>
    <row r="131" s="13" customFormat="1">
      <c r="A131" s="13"/>
      <c r="B131" s="232"/>
      <c r="C131" s="233"/>
      <c r="D131" s="234" t="s">
        <v>159</v>
      </c>
      <c r="E131" s="235" t="s">
        <v>1</v>
      </c>
      <c r="F131" s="236" t="s">
        <v>976</v>
      </c>
      <c r="G131" s="233"/>
      <c r="H131" s="237">
        <v>183.75</v>
      </c>
      <c r="I131" s="233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159</v>
      </c>
      <c r="AU131" s="242" t="s">
        <v>86</v>
      </c>
      <c r="AV131" s="13" t="s">
        <v>86</v>
      </c>
      <c r="AW131" s="13" t="s">
        <v>30</v>
      </c>
      <c r="AX131" s="13" t="s">
        <v>84</v>
      </c>
      <c r="AY131" s="242" t="s">
        <v>150</v>
      </c>
    </row>
    <row r="132" s="2" customFormat="1" ht="24.15" customHeight="1">
      <c r="A132" s="35"/>
      <c r="B132" s="36"/>
      <c r="C132" s="220" t="s">
        <v>166</v>
      </c>
      <c r="D132" s="220" t="s">
        <v>152</v>
      </c>
      <c r="E132" s="221" t="s">
        <v>977</v>
      </c>
      <c r="F132" s="222" t="s">
        <v>978</v>
      </c>
      <c r="G132" s="223" t="s">
        <v>293</v>
      </c>
      <c r="H132" s="224">
        <v>10</v>
      </c>
      <c r="I132" s="225">
        <v>40.700000000000003</v>
      </c>
      <c r="J132" s="225">
        <f>ROUND(I132*H132,2)</f>
        <v>407</v>
      </c>
      <c r="K132" s="222" t="s">
        <v>156</v>
      </c>
      <c r="L132" s="38"/>
      <c r="M132" s="226" t="s">
        <v>1</v>
      </c>
      <c r="N132" s="227" t="s">
        <v>41</v>
      </c>
      <c r="O132" s="228">
        <v>0.090999999999999998</v>
      </c>
      <c r="P132" s="228">
        <f>O132*H132</f>
        <v>0.90999999999999992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0" t="s">
        <v>253</v>
      </c>
      <c r="AT132" s="230" t="s">
        <v>152</v>
      </c>
      <c r="AU132" s="230" t="s">
        <v>86</v>
      </c>
      <c r="AY132" s="18" t="s">
        <v>150</v>
      </c>
      <c r="BE132" s="231">
        <f>IF(N132="základní",J132,0)</f>
        <v>407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407</v>
      </c>
      <c r="BL132" s="18" t="s">
        <v>253</v>
      </c>
      <c r="BM132" s="230" t="s">
        <v>979</v>
      </c>
    </row>
    <row r="133" s="2" customFormat="1" ht="21.75" customHeight="1">
      <c r="A133" s="35"/>
      <c r="B133" s="36"/>
      <c r="C133" s="262" t="s">
        <v>157</v>
      </c>
      <c r="D133" s="262" t="s">
        <v>379</v>
      </c>
      <c r="E133" s="263" t="s">
        <v>980</v>
      </c>
      <c r="F133" s="264" t="s">
        <v>981</v>
      </c>
      <c r="G133" s="265" t="s">
        <v>293</v>
      </c>
      <c r="H133" s="266">
        <v>10</v>
      </c>
      <c r="I133" s="267">
        <v>13.5</v>
      </c>
      <c r="J133" s="267">
        <f>ROUND(I133*H133,2)</f>
        <v>135</v>
      </c>
      <c r="K133" s="264" t="s">
        <v>156</v>
      </c>
      <c r="L133" s="268"/>
      <c r="M133" s="269" t="s">
        <v>1</v>
      </c>
      <c r="N133" s="270" t="s">
        <v>41</v>
      </c>
      <c r="O133" s="228">
        <v>0</v>
      </c>
      <c r="P133" s="228">
        <f>O133*H133</f>
        <v>0</v>
      </c>
      <c r="Q133" s="228">
        <v>6.9999999999999994E-05</v>
      </c>
      <c r="R133" s="228">
        <f>Q133*H133</f>
        <v>0.00069999999999999988</v>
      </c>
      <c r="S133" s="228">
        <v>0</v>
      </c>
      <c r="T133" s="22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0" t="s">
        <v>333</v>
      </c>
      <c r="AT133" s="230" t="s">
        <v>379</v>
      </c>
      <c r="AU133" s="230" t="s">
        <v>86</v>
      </c>
      <c r="AY133" s="18" t="s">
        <v>150</v>
      </c>
      <c r="BE133" s="231">
        <f>IF(N133="základní",J133,0)</f>
        <v>135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84</v>
      </c>
      <c r="BK133" s="231">
        <f>ROUND(I133*H133,2)</f>
        <v>135</v>
      </c>
      <c r="BL133" s="18" t="s">
        <v>253</v>
      </c>
      <c r="BM133" s="230" t="s">
        <v>982</v>
      </c>
    </row>
    <row r="134" s="2" customFormat="1" ht="21.75" customHeight="1">
      <c r="A134" s="35"/>
      <c r="B134" s="36"/>
      <c r="C134" s="220" t="s">
        <v>176</v>
      </c>
      <c r="D134" s="220" t="s">
        <v>152</v>
      </c>
      <c r="E134" s="221" t="s">
        <v>983</v>
      </c>
      <c r="F134" s="222" t="s">
        <v>984</v>
      </c>
      <c r="G134" s="223" t="s">
        <v>179</v>
      </c>
      <c r="H134" s="224">
        <v>7</v>
      </c>
      <c r="I134" s="225">
        <v>40.700000000000003</v>
      </c>
      <c r="J134" s="225">
        <f>ROUND(I134*H134,2)</f>
        <v>284.89999999999998</v>
      </c>
      <c r="K134" s="222" t="s">
        <v>156</v>
      </c>
      <c r="L134" s="38"/>
      <c r="M134" s="226" t="s">
        <v>1</v>
      </c>
      <c r="N134" s="227" t="s">
        <v>41</v>
      </c>
      <c r="O134" s="228">
        <v>0.090999999999999998</v>
      </c>
      <c r="P134" s="228">
        <f>O134*H134</f>
        <v>0.63700000000000001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0" t="s">
        <v>253</v>
      </c>
      <c r="AT134" s="230" t="s">
        <v>152</v>
      </c>
      <c r="AU134" s="230" t="s">
        <v>86</v>
      </c>
      <c r="AY134" s="18" t="s">
        <v>150</v>
      </c>
      <c r="BE134" s="231">
        <f>IF(N134="základní",J134,0)</f>
        <v>284.89999999999998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284.89999999999998</v>
      </c>
      <c r="BL134" s="18" t="s">
        <v>253</v>
      </c>
      <c r="BM134" s="230" t="s">
        <v>985</v>
      </c>
    </row>
    <row r="135" s="2" customFormat="1" ht="24.15" customHeight="1">
      <c r="A135" s="35"/>
      <c r="B135" s="36"/>
      <c r="C135" s="262" t="s">
        <v>186</v>
      </c>
      <c r="D135" s="262" t="s">
        <v>379</v>
      </c>
      <c r="E135" s="263" t="s">
        <v>986</v>
      </c>
      <c r="F135" s="264" t="s">
        <v>987</v>
      </c>
      <c r="G135" s="265" t="s">
        <v>179</v>
      </c>
      <c r="H135" s="266">
        <v>7</v>
      </c>
      <c r="I135" s="267">
        <v>33.299999999999997</v>
      </c>
      <c r="J135" s="267">
        <f>ROUND(I135*H135,2)</f>
        <v>233.09999999999999</v>
      </c>
      <c r="K135" s="264" t="s">
        <v>156</v>
      </c>
      <c r="L135" s="268"/>
      <c r="M135" s="269" t="s">
        <v>1</v>
      </c>
      <c r="N135" s="270" t="s">
        <v>41</v>
      </c>
      <c r="O135" s="228">
        <v>0</v>
      </c>
      <c r="P135" s="228">
        <f>O135*H135</f>
        <v>0</v>
      </c>
      <c r="Q135" s="228">
        <v>5.0000000000000002E-05</v>
      </c>
      <c r="R135" s="228">
        <f>Q135*H135</f>
        <v>0.00035</v>
      </c>
      <c r="S135" s="228">
        <v>0</v>
      </c>
      <c r="T135" s="22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0" t="s">
        <v>333</v>
      </c>
      <c r="AT135" s="230" t="s">
        <v>379</v>
      </c>
      <c r="AU135" s="230" t="s">
        <v>86</v>
      </c>
      <c r="AY135" s="18" t="s">
        <v>150</v>
      </c>
      <c r="BE135" s="231">
        <f>IF(N135="základní",J135,0)</f>
        <v>233.09999999999999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233.09999999999999</v>
      </c>
      <c r="BL135" s="18" t="s">
        <v>253</v>
      </c>
      <c r="BM135" s="230" t="s">
        <v>988</v>
      </c>
    </row>
    <row r="136" s="2" customFormat="1" ht="24.15" customHeight="1">
      <c r="A136" s="35"/>
      <c r="B136" s="36"/>
      <c r="C136" s="220" t="s">
        <v>204</v>
      </c>
      <c r="D136" s="220" t="s">
        <v>152</v>
      </c>
      <c r="E136" s="221" t="s">
        <v>989</v>
      </c>
      <c r="F136" s="222" t="s">
        <v>990</v>
      </c>
      <c r="G136" s="223" t="s">
        <v>293</v>
      </c>
      <c r="H136" s="224">
        <v>2</v>
      </c>
      <c r="I136" s="225">
        <v>32.899999999999999</v>
      </c>
      <c r="J136" s="225">
        <f>ROUND(I136*H136,2)</f>
        <v>65.799999999999997</v>
      </c>
      <c r="K136" s="222" t="s">
        <v>156</v>
      </c>
      <c r="L136" s="38"/>
      <c r="M136" s="226" t="s">
        <v>1</v>
      </c>
      <c r="N136" s="227" t="s">
        <v>41</v>
      </c>
      <c r="O136" s="228">
        <v>0.070000000000000007</v>
      </c>
      <c r="P136" s="228">
        <f>O136*H136</f>
        <v>0.14000000000000001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0" t="s">
        <v>253</v>
      </c>
      <c r="AT136" s="230" t="s">
        <v>152</v>
      </c>
      <c r="AU136" s="230" t="s">
        <v>86</v>
      </c>
      <c r="AY136" s="18" t="s">
        <v>150</v>
      </c>
      <c r="BE136" s="231">
        <f>IF(N136="základní",J136,0)</f>
        <v>65.799999999999997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84</v>
      </c>
      <c r="BK136" s="231">
        <f>ROUND(I136*H136,2)</f>
        <v>65.799999999999997</v>
      </c>
      <c r="BL136" s="18" t="s">
        <v>253</v>
      </c>
      <c r="BM136" s="230" t="s">
        <v>991</v>
      </c>
    </row>
    <row r="137" s="2" customFormat="1" ht="24.15" customHeight="1">
      <c r="A137" s="35"/>
      <c r="B137" s="36"/>
      <c r="C137" s="262" t="s">
        <v>215</v>
      </c>
      <c r="D137" s="262" t="s">
        <v>379</v>
      </c>
      <c r="E137" s="263" t="s">
        <v>992</v>
      </c>
      <c r="F137" s="264" t="s">
        <v>993</v>
      </c>
      <c r="G137" s="265" t="s">
        <v>293</v>
      </c>
      <c r="H137" s="266">
        <v>2</v>
      </c>
      <c r="I137" s="267">
        <v>20.300000000000001</v>
      </c>
      <c r="J137" s="267">
        <f>ROUND(I137*H137,2)</f>
        <v>40.600000000000001</v>
      </c>
      <c r="K137" s="264" t="s">
        <v>156</v>
      </c>
      <c r="L137" s="268"/>
      <c r="M137" s="269" t="s">
        <v>1</v>
      </c>
      <c r="N137" s="270" t="s">
        <v>41</v>
      </c>
      <c r="O137" s="228">
        <v>0</v>
      </c>
      <c r="P137" s="228">
        <f>O137*H137</f>
        <v>0</v>
      </c>
      <c r="Q137" s="228">
        <v>6.9999999999999994E-05</v>
      </c>
      <c r="R137" s="228">
        <f>Q137*H137</f>
        <v>0.00013999999999999999</v>
      </c>
      <c r="S137" s="228">
        <v>0</v>
      </c>
      <c r="T137" s="22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0" t="s">
        <v>333</v>
      </c>
      <c r="AT137" s="230" t="s">
        <v>379</v>
      </c>
      <c r="AU137" s="230" t="s">
        <v>86</v>
      </c>
      <c r="AY137" s="18" t="s">
        <v>150</v>
      </c>
      <c r="BE137" s="231">
        <f>IF(N137="základní",J137,0)</f>
        <v>40.600000000000001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40.600000000000001</v>
      </c>
      <c r="BL137" s="18" t="s">
        <v>253</v>
      </c>
      <c r="BM137" s="230" t="s">
        <v>994</v>
      </c>
    </row>
    <row r="138" s="2" customFormat="1" ht="33" customHeight="1">
      <c r="A138" s="35"/>
      <c r="B138" s="36"/>
      <c r="C138" s="220" t="s">
        <v>995</v>
      </c>
      <c r="D138" s="220" t="s">
        <v>152</v>
      </c>
      <c r="E138" s="221" t="s">
        <v>996</v>
      </c>
      <c r="F138" s="222" t="s">
        <v>997</v>
      </c>
      <c r="G138" s="223" t="s">
        <v>293</v>
      </c>
      <c r="H138" s="224">
        <v>59</v>
      </c>
      <c r="I138" s="225">
        <v>14.1</v>
      </c>
      <c r="J138" s="225">
        <f>ROUND(I138*H138,2)</f>
        <v>831.89999999999998</v>
      </c>
      <c r="K138" s="222" t="s">
        <v>156</v>
      </c>
      <c r="L138" s="38"/>
      <c r="M138" s="226" t="s">
        <v>1</v>
      </c>
      <c r="N138" s="227" t="s">
        <v>41</v>
      </c>
      <c r="O138" s="228">
        <v>0.029999999999999999</v>
      </c>
      <c r="P138" s="228">
        <f>O138*H138</f>
        <v>1.77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0" t="s">
        <v>253</v>
      </c>
      <c r="AT138" s="230" t="s">
        <v>152</v>
      </c>
      <c r="AU138" s="230" t="s">
        <v>86</v>
      </c>
      <c r="AY138" s="18" t="s">
        <v>150</v>
      </c>
      <c r="BE138" s="231">
        <f>IF(N138="základní",J138,0)</f>
        <v>831.89999999999998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831.89999999999998</v>
      </c>
      <c r="BL138" s="18" t="s">
        <v>253</v>
      </c>
      <c r="BM138" s="230" t="s">
        <v>998</v>
      </c>
    </row>
    <row r="139" s="2" customFormat="1" ht="24.15" customHeight="1">
      <c r="A139" s="35"/>
      <c r="B139" s="36"/>
      <c r="C139" s="262" t="s">
        <v>999</v>
      </c>
      <c r="D139" s="262" t="s">
        <v>379</v>
      </c>
      <c r="E139" s="263" t="s">
        <v>1000</v>
      </c>
      <c r="F139" s="264" t="s">
        <v>1001</v>
      </c>
      <c r="G139" s="265" t="s">
        <v>293</v>
      </c>
      <c r="H139" s="266">
        <v>67.849999999999994</v>
      </c>
      <c r="I139" s="267">
        <v>53</v>
      </c>
      <c r="J139" s="267">
        <f>ROUND(I139*H139,2)</f>
        <v>3596.0500000000002</v>
      </c>
      <c r="K139" s="264" t="s">
        <v>156</v>
      </c>
      <c r="L139" s="268"/>
      <c r="M139" s="269" t="s">
        <v>1</v>
      </c>
      <c r="N139" s="270" t="s">
        <v>41</v>
      </c>
      <c r="O139" s="228">
        <v>0</v>
      </c>
      <c r="P139" s="228">
        <f>O139*H139</f>
        <v>0</v>
      </c>
      <c r="Q139" s="228">
        <v>0.00017000000000000001</v>
      </c>
      <c r="R139" s="228">
        <f>Q139*H139</f>
        <v>0.0115345</v>
      </c>
      <c r="S139" s="228">
        <v>0</v>
      </c>
      <c r="T139" s="22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0" t="s">
        <v>333</v>
      </c>
      <c r="AT139" s="230" t="s">
        <v>379</v>
      </c>
      <c r="AU139" s="230" t="s">
        <v>86</v>
      </c>
      <c r="AY139" s="18" t="s">
        <v>150</v>
      </c>
      <c r="BE139" s="231">
        <f>IF(N139="základní",J139,0)</f>
        <v>3596.0500000000002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3596.0500000000002</v>
      </c>
      <c r="BL139" s="18" t="s">
        <v>253</v>
      </c>
      <c r="BM139" s="230" t="s">
        <v>1002</v>
      </c>
    </row>
    <row r="140" s="13" customFormat="1">
      <c r="A140" s="13"/>
      <c r="B140" s="232"/>
      <c r="C140" s="233"/>
      <c r="D140" s="234" t="s">
        <v>159</v>
      </c>
      <c r="E140" s="235" t="s">
        <v>1</v>
      </c>
      <c r="F140" s="236" t="s">
        <v>1003</v>
      </c>
      <c r="G140" s="233"/>
      <c r="H140" s="237">
        <v>67.849999999999994</v>
      </c>
      <c r="I140" s="233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159</v>
      </c>
      <c r="AU140" s="242" t="s">
        <v>86</v>
      </c>
      <c r="AV140" s="13" t="s">
        <v>86</v>
      </c>
      <c r="AW140" s="13" t="s">
        <v>30</v>
      </c>
      <c r="AX140" s="13" t="s">
        <v>84</v>
      </c>
      <c r="AY140" s="242" t="s">
        <v>150</v>
      </c>
    </row>
    <row r="141" s="2" customFormat="1" ht="24.15" customHeight="1">
      <c r="A141" s="35"/>
      <c r="B141" s="36"/>
      <c r="C141" s="220" t="s">
        <v>1004</v>
      </c>
      <c r="D141" s="220" t="s">
        <v>152</v>
      </c>
      <c r="E141" s="221" t="s">
        <v>1005</v>
      </c>
      <c r="F141" s="222" t="s">
        <v>1006</v>
      </c>
      <c r="G141" s="223" t="s">
        <v>293</v>
      </c>
      <c r="H141" s="224">
        <v>126</v>
      </c>
      <c r="I141" s="225">
        <v>51.600000000000001</v>
      </c>
      <c r="J141" s="225">
        <f>ROUND(I141*H141,2)</f>
        <v>6501.6000000000004</v>
      </c>
      <c r="K141" s="222" t="s">
        <v>156</v>
      </c>
      <c r="L141" s="38"/>
      <c r="M141" s="226" t="s">
        <v>1</v>
      </c>
      <c r="N141" s="227" t="s">
        <v>41</v>
      </c>
      <c r="O141" s="228">
        <v>0.098000000000000004</v>
      </c>
      <c r="P141" s="228">
        <f>O141*H141</f>
        <v>12.348000000000001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0" t="s">
        <v>253</v>
      </c>
      <c r="AT141" s="230" t="s">
        <v>152</v>
      </c>
      <c r="AU141" s="230" t="s">
        <v>86</v>
      </c>
      <c r="AY141" s="18" t="s">
        <v>150</v>
      </c>
      <c r="BE141" s="231">
        <f>IF(N141="základní",J141,0)</f>
        <v>6501.6000000000004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84</v>
      </c>
      <c r="BK141" s="231">
        <f>ROUND(I141*H141,2)</f>
        <v>6501.6000000000004</v>
      </c>
      <c r="BL141" s="18" t="s">
        <v>253</v>
      </c>
      <c r="BM141" s="230" t="s">
        <v>1007</v>
      </c>
    </row>
    <row r="142" s="2" customFormat="1" ht="24.15" customHeight="1">
      <c r="A142" s="35"/>
      <c r="B142" s="36"/>
      <c r="C142" s="262" t="s">
        <v>1008</v>
      </c>
      <c r="D142" s="262" t="s">
        <v>379</v>
      </c>
      <c r="E142" s="263" t="s">
        <v>1009</v>
      </c>
      <c r="F142" s="264" t="s">
        <v>1010</v>
      </c>
      <c r="G142" s="265" t="s">
        <v>293</v>
      </c>
      <c r="H142" s="266">
        <v>144.90000000000001</v>
      </c>
      <c r="I142" s="267">
        <v>27.399999999999999</v>
      </c>
      <c r="J142" s="267">
        <f>ROUND(I142*H142,2)</f>
        <v>3970.2600000000002</v>
      </c>
      <c r="K142" s="264" t="s">
        <v>156</v>
      </c>
      <c r="L142" s="268"/>
      <c r="M142" s="269" t="s">
        <v>1</v>
      </c>
      <c r="N142" s="270" t="s">
        <v>41</v>
      </c>
      <c r="O142" s="228">
        <v>0</v>
      </c>
      <c r="P142" s="228">
        <f>O142*H142</f>
        <v>0</v>
      </c>
      <c r="Q142" s="228">
        <v>0.00017000000000000001</v>
      </c>
      <c r="R142" s="228">
        <f>Q142*H142</f>
        <v>0.024633000000000002</v>
      </c>
      <c r="S142" s="228">
        <v>0</v>
      </c>
      <c r="T142" s="22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0" t="s">
        <v>333</v>
      </c>
      <c r="AT142" s="230" t="s">
        <v>379</v>
      </c>
      <c r="AU142" s="230" t="s">
        <v>86</v>
      </c>
      <c r="AY142" s="18" t="s">
        <v>150</v>
      </c>
      <c r="BE142" s="231">
        <f>IF(N142="základní",J142,0)</f>
        <v>3970.2600000000002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3970.2600000000002</v>
      </c>
      <c r="BL142" s="18" t="s">
        <v>253</v>
      </c>
      <c r="BM142" s="230" t="s">
        <v>1011</v>
      </c>
    </row>
    <row r="143" s="13" customFormat="1">
      <c r="A143" s="13"/>
      <c r="B143" s="232"/>
      <c r="C143" s="233"/>
      <c r="D143" s="234" t="s">
        <v>159</v>
      </c>
      <c r="E143" s="235" t="s">
        <v>1</v>
      </c>
      <c r="F143" s="236" t="s">
        <v>1012</v>
      </c>
      <c r="G143" s="233"/>
      <c r="H143" s="237">
        <v>144.90000000000001</v>
      </c>
      <c r="I143" s="233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159</v>
      </c>
      <c r="AU143" s="242" t="s">
        <v>86</v>
      </c>
      <c r="AV143" s="13" t="s">
        <v>86</v>
      </c>
      <c r="AW143" s="13" t="s">
        <v>30</v>
      </c>
      <c r="AX143" s="13" t="s">
        <v>84</v>
      </c>
      <c r="AY143" s="242" t="s">
        <v>150</v>
      </c>
    </row>
    <row r="144" s="2" customFormat="1" ht="24.15" customHeight="1">
      <c r="A144" s="35"/>
      <c r="B144" s="36"/>
      <c r="C144" s="220" t="s">
        <v>1013</v>
      </c>
      <c r="D144" s="220" t="s">
        <v>152</v>
      </c>
      <c r="E144" s="221" t="s">
        <v>1014</v>
      </c>
      <c r="F144" s="222" t="s">
        <v>1015</v>
      </c>
      <c r="G144" s="223" t="s">
        <v>293</v>
      </c>
      <c r="H144" s="224">
        <v>40</v>
      </c>
      <c r="I144" s="225">
        <v>30.5</v>
      </c>
      <c r="J144" s="225">
        <f>ROUND(I144*H144,2)</f>
        <v>1220</v>
      </c>
      <c r="K144" s="222" t="s">
        <v>156</v>
      </c>
      <c r="L144" s="38"/>
      <c r="M144" s="226" t="s">
        <v>1</v>
      </c>
      <c r="N144" s="227" t="s">
        <v>41</v>
      </c>
      <c r="O144" s="228">
        <v>0.058000000000000003</v>
      </c>
      <c r="P144" s="228">
        <f>O144*H144</f>
        <v>2.3200000000000003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0" t="s">
        <v>253</v>
      </c>
      <c r="AT144" s="230" t="s">
        <v>152</v>
      </c>
      <c r="AU144" s="230" t="s">
        <v>86</v>
      </c>
      <c r="AY144" s="18" t="s">
        <v>150</v>
      </c>
      <c r="BE144" s="231">
        <f>IF(N144="základní",J144,0)</f>
        <v>1220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1220</v>
      </c>
      <c r="BL144" s="18" t="s">
        <v>253</v>
      </c>
      <c r="BM144" s="230" t="s">
        <v>1016</v>
      </c>
    </row>
    <row r="145" s="2" customFormat="1" ht="24.15" customHeight="1">
      <c r="A145" s="35"/>
      <c r="B145" s="36"/>
      <c r="C145" s="262" t="s">
        <v>1017</v>
      </c>
      <c r="D145" s="262" t="s">
        <v>379</v>
      </c>
      <c r="E145" s="263" t="s">
        <v>1018</v>
      </c>
      <c r="F145" s="264" t="s">
        <v>1019</v>
      </c>
      <c r="G145" s="265" t="s">
        <v>293</v>
      </c>
      <c r="H145" s="266">
        <v>46</v>
      </c>
      <c r="I145" s="267">
        <v>184</v>
      </c>
      <c r="J145" s="267">
        <f>ROUND(I145*H145,2)</f>
        <v>8464</v>
      </c>
      <c r="K145" s="264" t="s">
        <v>156</v>
      </c>
      <c r="L145" s="268"/>
      <c r="M145" s="269" t="s">
        <v>1</v>
      </c>
      <c r="N145" s="270" t="s">
        <v>41</v>
      </c>
      <c r="O145" s="228">
        <v>0</v>
      </c>
      <c r="P145" s="228">
        <f>O145*H145</f>
        <v>0</v>
      </c>
      <c r="Q145" s="228">
        <v>0.00076999999999999996</v>
      </c>
      <c r="R145" s="228">
        <f>Q145*H145</f>
        <v>0.03542</v>
      </c>
      <c r="S145" s="228">
        <v>0</v>
      </c>
      <c r="T145" s="22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0" t="s">
        <v>333</v>
      </c>
      <c r="AT145" s="230" t="s">
        <v>379</v>
      </c>
      <c r="AU145" s="230" t="s">
        <v>86</v>
      </c>
      <c r="AY145" s="18" t="s">
        <v>150</v>
      </c>
      <c r="BE145" s="231">
        <f>IF(N145="základní",J145,0)</f>
        <v>8464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8464</v>
      </c>
      <c r="BL145" s="18" t="s">
        <v>253</v>
      </c>
      <c r="BM145" s="230" t="s">
        <v>1020</v>
      </c>
    </row>
    <row r="146" s="13" customFormat="1">
      <c r="A146" s="13"/>
      <c r="B146" s="232"/>
      <c r="C146" s="233"/>
      <c r="D146" s="234" t="s">
        <v>159</v>
      </c>
      <c r="E146" s="235" t="s">
        <v>1</v>
      </c>
      <c r="F146" s="236" t="s">
        <v>1021</v>
      </c>
      <c r="G146" s="233"/>
      <c r="H146" s="237">
        <v>46</v>
      </c>
      <c r="I146" s="233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159</v>
      </c>
      <c r="AU146" s="242" t="s">
        <v>86</v>
      </c>
      <c r="AV146" s="13" t="s">
        <v>86</v>
      </c>
      <c r="AW146" s="13" t="s">
        <v>30</v>
      </c>
      <c r="AX146" s="13" t="s">
        <v>84</v>
      </c>
      <c r="AY146" s="242" t="s">
        <v>150</v>
      </c>
    </row>
    <row r="147" s="2" customFormat="1" ht="24.15" customHeight="1">
      <c r="A147" s="35"/>
      <c r="B147" s="36"/>
      <c r="C147" s="220" t="s">
        <v>1022</v>
      </c>
      <c r="D147" s="220" t="s">
        <v>152</v>
      </c>
      <c r="E147" s="221" t="s">
        <v>1023</v>
      </c>
      <c r="F147" s="222" t="s">
        <v>1024</v>
      </c>
      <c r="G147" s="223" t="s">
        <v>179</v>
      </c>
      <c r="H147" s="224">
        <v>360</v>
      </c>
      <c r="I147" s="225">
        <v>12.199999999999999</v>
      </c>
      <c r="J147" s="225">
        <f>ROUND(I147*H147,2)</f>
        <v>4392</v>
      </c>
      <c r="K147" s="222" t="s">
        <v>156</v>
      </c>
      <c r="L147" s="38"/>
      <c r="M147" s="226" t="s">
        <v>1</v>
      </c>
      <c r="N147" s="227" t="s">
        <v>41</v>
      </c>
      <c r="O147" s="228">
        <v>0.025999999999999999</v>
      </c>
      <c r="P147" s="228">
        <f>O147*H147</f>
        <v>9.3599999999999994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0" t="s">
        <v>253</v>
      </c>
      <c r="AT147" s="230" t="s">
        <v>152</v>
      </c>
      <c r="AU147" s="230" t="s">
        <v>86</v>
      </c>
      <c r="AY147" s="18" t="s">
        <v>150</v>
      </c>
      <c r="BE147" s="231">
        <f>IF(N147="základní",J147,0)</f>
        <v>4392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4392</v>
      </c>
      <c r="BL147" s="18" t="s">
        <v>253</v>
      </c>
      <c r="BM147" s="230" t="s">
        <v>1025</v>
      </c>
    </row>
    <row r="148" s="2" customFormat="1" ht="24.15" customHeight="1">
      <c r="A148" s="35"/>
      <c r="B148" s="36"/>
      <c r="C148" s="220" t="s">
        <v>328</v>
      </c>
      <c r="D148" s="220" t="s">
        <v>152</v>
      </c>
      <c r="E148" s="221" t="s">
        <v>1026</v>
      </c>
      <c r="F148" s="222" t="s">
        <v>1027</v>
      </c>
      <c r="G148" s="223" t="s">
        <v>179</v>
      </c>
      <c r="H148" s="224">
        <v>42</v>
      </c>
      <c r="I148" s="225">
        <v>25.199999999999999</v>
      </c>
      <c r="J148" s="225">
        <f>ROUND(I148*H148,2)</f>
        <v>1058.4000000000001</v>
      </c>
      <c r="K148" s="222" t="s">
        <v>156</v>
      </c>
      <c r="L148" s="38"/>
      <c r="M148" s="226" t="s">
        <v>1</v>
      </c>
      <c r="N148" s="227" t="s">
        <v>41</v>
      </c>
      <c r="O148" s="228">
        <v>0.050999999999999997</v>
      </c>
      <c r="P148" s="228">
        <f>O148*H148</f>
        <v>2.1419999999999999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0" t="s">
        <v>253</v>
      </c>
      <c r="AT148" s="230" t="s">
        <v>152</v>
      </c>
      <c r="AU148" s="230" t="s">
        <v>86</v>
      </c>
      <c r="AY148" s="18" t="s">
        <v>150</v>
      </c>
      <c r="BE148" s="231">
        <f>IF(N148="základní",J148,0)</f>
        <v>1058.4000000000001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84</v>
      </c>
      <c r="BK148" s="231">
        <f>ROUND(I148*H148,2)</f>
        <v>1058.4000000000001</v>
      </c>
      <c r="BL148" s="18" t="s">
        <v>253</v>
      </c>
      <c r="BM148" s="230" t="s">
        <v>1028</v>
      </c>
    </row>
    <row r="149" s="2" customFormat="1" ht="24.15" customHeight="1">
      <c r="A149" s="35"/>
      <c r="B149" s="36"/>
      <c r="C149" s="220" t="s">
        <v>333</v>
      </c>
      <c r="D149" s="220" t="s">
        <v>152</v>
      </c>
      <c r="E149" s="221" t="s">
        <v>1029</v>
      </c>
      <c r="F149" s="222" t="s">
        <v>1030</v>
      </c>
      <c r="G149" s="223" t="s">
        <v>179</v>
      </c>
      <c r="H149" s="224">
        <v>2</v>
      </c>
      <c r="I149" s="225">
        <v>28.199999999999999</v>
      </c>
      <c r="J149" s="225">
        <f>ROUND(I149*H149,2)</f>
        <v>56.399999999999999</v>
      </c>
      <c r="K149" s="222" t="s">
        <v>156</v>
      </c>
      <c r="L149" s="38"/>
      <c r="M149" s="226" t="s">
        <v>1</v>
      </c>
      <c r="N149" s="227" t="s">
        <v>41</v>
      </c>
      <c r="O149" s="228">
        <v>0.057000000000000002</v>
      </c>
      <c r="P149" s="228">
        <f>O149*H149</f>
        <v>0.114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0" t="s">
        <v>253</v>
      </c>
      <c r="AT149" s="230" t="s">
        <v>152</v>
      </c>
      <c r="AU149" s="230" t="s">
        <v>86</v>
      </c>
      <c r="AY149" s="18" t="s">
        <v>150</v>
      </c>
      <c r="BE149" s="231">
        <f>IF(N149="základní",J149,0)</f>
        <v>56.399999999999999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56.399999999999999</v>
      </c>
      <c r="BL149" s="18" t="s">
        <v>253</v>
      </c>
      <c r="BM149" s="230" t="s">
        <v>1031</v>
      </c>
    </row>
    <row r="150" s="2" customFormat="1" ht="24.15" customHeight="1">
      <c r="A150" s="35"/>
      <c r="B150" s="36"/>
      <c r="C150" s="220" t="s">
        <v>1032</v>
      </c>
      <c r="D150" s="220" t="s">
        <v>152</v>
      </c>
      <c r="E150" s="221" t="s">
        <v>1033</v>
      </c>
      <c r="F150" s="222" t="s">
        <v>1034</v>
      </c>
      <c r="G150" s="223" t="s">
        <v>179</v>
      </c>
      <c r="H150" s="224">
        <v>3</v>
      </c>
      <c r="I150" s="225">
        <v>33.600000000000001</v>
      </c>
      <c r="J150" s="225">
        <f>ROUND(I150*H150,2)</f>
        <v>100.8</v>
      </c>
      <c r="K150" s="222" t="s">
        <v>156</v>
      </c>
      <c r="L150" s="38"/>
      <c r="M150" s="226" t="s">
        <v>1</v>
      </c>
      <c r="N150" s="227" t="s">
        <v>41</v>
      </c>
      <c r="O150" s="228">
        <v>0.068000000000000005</v>
      </c>
      <c r="P150" s="228">
        <f>O150*H150</f>
        <v>0.20400000000000002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0" t="s">
        <v>253</v>
      </c>
      <c r="AT150" s="230" t="s">
        <v>152</v>
      </c>
      <c r="AU150" s="230" t="s">
        <v>86</v>
      </c>
      <c r="AY150" s="18" t="s">
        <v>150</v>
      </c>
      <c r="BE150" s="231">
        <f>IF(N150="základní",J150,0)</f>
        <v>100.8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100.8</v>
      </c>
      <c r="BL150" s="18" t="s">
        <v>253</v>
      </c>
      <c r="BM150" s="230" t="s">
        <v>1035</v>
      </c>
    </row>
    <row r="151" s="2" customFormat="1" ht="24.15" customHeight="1">
      <c r="A151" s="35"/>
      <c r="B151" s="36"/>
      <c r="C151" s="220" t="s">
        <v>1036</v>
      </c>
      <c r="D151" s="220" t="s">
        <v>152</v>
      </c>
      <c r="E151" s="221" t="s">
        <v>1037</v>
      </c>
      <c r="F151" s="222" t="s">
        <v>1038</v>
      </c>
      <c r="G151" s="223" t="s">
        <v>179</v>
      </c>
      <c r="H151" s="224">
        <v>20</v>
      </c>
      <c r="I151" s="225">
        <v>45.5</v>
      </c>
      <c r="J151" s="225">
        <f>ROUND(I151*H151,2)</f>
        <v>910</v>
      </c>
      <c r="K151" s="222" t="s">
        <v>156</v>
      </c>
      <c r="L151" s="38"/>
      <c r="M151" s="226" t="s">
        <v>1</v>
      </c>
      <c r="N151" s="227" t="s">
        <v>41</v>
      </c>
      <c r="O151" s="228">
        <v>0.091999999999999998</v>
      </c>
      <c r="P151" s="228">
        <f>O151*H151</f>
        <v>1.8399999999999999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0" t="s">
        <v>253</v>
      </c>
      <c r="AT151" s="230" t="s">
        <v>152</v>
      </c>
      <c r="AU151" s="230" t="s">
        <v>86</v>
      </c>
      <c r="AY151" s="18" t="s">
        <v>150</v>
      </c>
      <c r="BE151" s="231">
        <f>IF(N151="základní",J151,0)</f>
        <v>910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84</v>
      </c>
      <c r="BK151" s="231">
        <f>ROUND(I151*H151,2)</f>
        <v>910</v>
      </c>
      <c r="BL151" s="18" t="s">
        <v>253</v>
      </c>
      <c r="BM151" s="230" t="s">
        <v>1039</v>
      </c>
    </row>
    <row r="152" s="2" customFormat="1" ht="21.75" customHeight="1">
      <c r="A152" s="35"/>
      <c r="B152" s="36"/>
      <c r="C152" s="220" t="s">
        <v>351</v>
      </c>
      <c r="D152" s="220" t="s">
        <v>152</v>
      </c>
      <c r="E152" s="221" t="s">
        <v>1040</v>
      </c>
      <c r="F152" s="222" t="s">
        <v>1041</v>
      </c>
      <c r="G152" s="223" t="s">
        <v>179</v>
      </c>
      <c r="H152" s="224">
        <v>15</v>
      </c>
      <c r="I152" s="225">
        <v>27.199999999999999</v>
      </c>
      <c r="J152" s="225">
        <f>ROUND(I152*H152,2)</f>
        <v>408</v>
      </c>
      <c r="K152" s="222" t="s">
        <v>156</v>
      </c>
      <c r="L152" s="38"/>
      <c r="M152" s="226" t="s">
        <v>1</v>
      </c>
      <c r="N152" s="227" t="s">
        <v>41</v>
      </c>
      <c r="O152" s="228">
        <v>0.055</v>
      </c>
      <c r="P152" s="228">
        <f>O152*H152</f>
        <v>0.82499999999999996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0" t="s">
        <v>253</v>
      </c>
      <c r="AT152" s="230" t="s">
        <v>152</v>
      </c>
      <c r="AU152" s="230" t="s">
        <v>86</v>
      </c>
      <c r="AY152" s="18" t="s">
        <v>150</v>
      </c>
      <c r="BE152" s="231">
        <f>IF(N152="základní",J152,0)</f>
        <v>408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408</v>
      </c>
      <c r="BL152" s="18" t="s">
        <v>253</v>
      </c>
      <c r="BM152" s="230" t="s">
        <v>1042</v>
      </c>
    </row>
    <row r="153" s="2" customFormat="1" ht="24.15" customHeight="1">
      <c r="A153" s="35"/>
      <c r="B153" s="36"/>
      <c r="C153" s="220" t="s">
        <v>1043</v>
      </c>
      <c r="D153" s="220" t="s">
        <v>152</v>
      </c>
      <c r="E153" s="221" t="s">
        <v>1044</v>
      </c>
      <c r="F153" s="222" t="s">
        <v>1045</v>
      </c>
      <c r="G153" s="223" t="s">
        <v>179</v>
      </c>
      <c r="H153" s="224">
        <v>2</v>
      </c>
      <c r="I153" s="225">
        <v>283</v>
      </c>
      <c r="J153" s="225">
        <f>ROUND(I153*H153,2)</f>
        <v>566</v>
      </c>
      <c r="K153" s="222" t="s">
        <v>156</v>
      </c>
      <c r="L153" s="38"/>
      <c r="M153" s="226" t="s">
        <v>1</v>
      </c>
      <c r="N153" s="227" t="s">
        <v>41</v>
      </c>
      <c r="O153" s="228">
        <v>0.50600000000000001</v>
      </c>
      <c r="P153" s="228">
        <f>O153*H153</f>
        <v>1.012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0" t="s">
        <v>253</v>
      </c>
      <c r="AT153" s="230" t="s">
        <v>152</v>
      </c>
      <c r="AU153" s="230" t="s">
        <v>86</v>
      </c>
      <c r="AY153" s="18" t="s">
        <v>150</v>
      </c>
      <c r="BE153" s="231">
        <f>IF(N153="základní",J153,0)</f>
        <v>566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566</v>
      </c>
      <c r="BL153" s="18" t="s">
        <v>253</v>
      </c>
      <c r="BM153" s="230" t="s">
        <v>1046</v>
      </c>
    </row>
    <row r="154" s="2" customFormat="1" ht="24.15" customHeight="1">
      <c r="A154" s="35"/>
      <c r="B154" s="36"/>
      <c r="C154" s="262" t="s">
        <v>1047</v>
      </c>
      <c r="D154" s="262" t="s">
        <v>379</v>
      </c>
      <c r="E154" s="263" t="s">
        <v>1048</v>
      </c>
      <c r="F154" s="264" t="s">
        <v>1049</v>
      </c>
      <c r="G154" s="265" t="s">
        <v>179</v>
      </c>
      <c r="H154" s="266">
        <v>2</v>
      </c>
      <c r="I154" s="267">
        <v>1210</v>
      </c>
      <c r="J154" s="267">
        <f>ROUND(I154*H154,2)</f>
        <v>2420</v>
      </c>
      <c r="K154" s="264" t="s">
        <v>1</v>
      </c>
      <c r="L154" s="268"/>
      <c r="M154" s="269" t="s">
        <v>1</v>
      </c>
      <c r="N154" s="270" t="s">
        <v>41</v>
      </c>
      <c r="O154" s="228">
        <v>0</v>
      </c>
      <c r="P154" s="228">
        <f>O154*H154</f>
        <v>0</v>
      </c>
      <c r="Q154" s="228">
        <v>0.0015200000000000001</v>
      </c>
      <c r="R154" s="228">
        <f>Q154*H154</f>
        <v>0.0030400000000000002</v>
      </c>
      <c r="S154" s="228">
        <v>0</v>
      </c>
      <c r="T154" s="22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0" t="s">
        <v>333</v>
      </c>
      <c r="AT154" s="230" t="s">
        <v>379</v>
      </c>
      <c r="AU154" s="230" t="s">
        <v>86</v>
      </c>
      <c r="AY154" s="18" t="s">
        <v>150</v>
      </c>
      <c r="BE154" s="231">
        <f>IF(N154="základní",J154,0)</f>
        <v>2420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84</v>
      </c>
      <c r="BK154" s="231">
        <f>ROUND(I154*H154,2)</f>
        <v>2420</v>
      </c>
      <c r="BL154" s="18" t="s">
        <v>253</v>
      </c>
      <c r="BM154" s="230" t="s">
        <v>1050</v>
      </c>
    </row>
    <row r="155" s="2" customFormat="1" ht="16.5" customHeight="1">
      <c r="A155" s="35"/>
      <c r="B155" s="36"/>
      <c r="C155" s="262" t="s">
        <v>1051</v>
      </c>
      <c r="D155" s="262" t="s">
        <v>379</v>
      </c>
      <c r="E155" s="263" t="s">
        <v>1052</v>
      </c>
      <c r="F155" s="264" t="s">
        <v>1053</v>
      </c>
      <c r="G155" s="265" t="s">
        <v>179</v>
      </c>
      <c r="H155" s="266">
        <v>2</v>
      </c>
      <c r="I155" s="267">
        <v>1700</v>
      </c>
      <c r="J155" s="267">
        <f>ROUND(I155*H155,2)</f>
        <v>3400</v>
      </c>
      <c r="K155" s="264" t="s">
        <v>156</v>
      </c>
      <c r="L155" s="268"/>
      <c r="M155" s="269" t="s">
        <v>1</v>
      </c>
      <c r="N155" s="270" t="s">
        <v>41</v>
      </c>
      <c r="O155" s="228">
        <v>0</v>
      </c>
      <c r="P155" s="228">
        <f>O155*H155</f>
        <v>0</v>
      </c>
      <c r="Q155" s="228">
        <v>5.0000000000000002E-05</v>
      </c>
      <c r="R155" s="228">
        <f>Q155*H155</f>
        <v>0.00010000000000000001</v>
      </c>
      <c r="S155" s="228">
        <v>0</v>
      </c>
      <c r="T155" s="22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0" t="s">
        <v>333</v>
      </c>
      <c r="AT155" s="230" t="s">
        <v>379</v>
      </c>
      <c r="AU155" s="230" t="s">
        <v>86</v>
      </c>
      <c r="AY155" s="18" t="s">
        <v>150</v>
      </c>
      <c r="BE155" s="231">
        <f>IF(N155="základní",J155,0)</f>
        <v>3400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3400</v>
      </c>
      <c r="BL155" s="18" t="s">
        <v>253</v>
      </c>
      <c r="BM155" s="230" t="s">
        <v>1054</v>
      </c>
    </row>
    <row r="156" s="2" customFormat="1" ht="24.15" customHeight="1">
      <c r="A156" s="35"/>
      <c r="B156" s="36"/>
      <c r="C156" s="220" t="s">
        <v>1055</v>
      </c>
      <c r="D156" s="220" t="s">
        <v>152</v>
      </c>
      <c r="E156" s="221" t="s">
        <v>1056</v>
      </c>
      <c r="F156" s="222" t="s">
        <v>1057</v>
      </c>
      <c r="G156" s="223" t="s">
        <v>179</v>
      </c>
      <c r="H156" s="224">
        <v>2</v>
      </c>
      <c r="I156" s="225">
        <v>85</v>
      </c>
      <c r="J156" s="225">
        <f>ROUND(I156*H156,2)</f>
        <v>170</v>
      </c>
      <c r="K156" s="222" t="s">
        <v>156</v>
      </c>
      <c r="L156" s="38"/>
      <c r="M156" s="226" t="s">
        <v>1</v>
      </c>
      <c r="N156" s="227" t="s">
        <v>41</v>
      </c>
      <c r="O156" s="228">
        <v>0.19</v>
      </c>
      <c r="P156" s="228">
        <f>O156*H156</f>
        <v>0.38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0" t="s">
        <v>253</v>
      </c>
      <c r="AT156" s="230" t="s">
        <v>152</v>
      </c>
      <c r="AU156" s="230" t="s">
        <v>86</v>
      </c>
      <c r="AY156" s="18" t="s">
        <v>150</v>
      </c>
      <c r="BE156" s="231">
        <f>IF(N156="základní",J156,0)</f>
        <v>170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84</v>
      </c>
      <c r="BK156" s="231">
        <f>ROUND(I156*H156,2)</f>
        <v>170</v>
      </c>
      <c r="BL156" s="18" t="s">
        <v>253</v>
      </c>
      <c r="BM156" s="230" t="s">
        <v>1058</v>
      </c>
    </row>
    <row r="157" s="2" customFormat="1" ht="24.15" customHeight="1">
      <c r="A157" s="35"/>
      <c r="B157" s="36"/>
      <c r="C157" s="262" t="s">
        <v>1059</v>
      </c>
      <c r="D157" s="262" t="s">
        <v>379</v>
      </c>
      <c r="E157" s="263" t="s">
        <v>1060</v>
      </c>
      <c r="F157" s="264" t="s">
        <v>1061</v>
      </c>
      <c r="G157" s="265" t="s">
        <v>179</v>
      </c>
      <c r="H157" s="266">
        <v>2</v>
      </c>
      <c r="I157" s="267">
        <v>253</v>
      </c>
      <c r="J157" s="267">
        <f>ROUND(I157*H157,2)</f>
        <v>506</v>
      </c>
      <c r="K157" s="264" t="s">
        <v>156</v>
      </c>
      <c r="L157" s="268"/>
      <c r="M157" s="269" t="s">
        <v>1</v>
      </c>
      <c r="N157" s="270" t="s">
        <v>41</v>
      </c>
      <c r="O157" s="228">
        <v>0</v>
      </c>
      <c r="P157" s="228">
        <f>O157*H157</f>
        <v>0</v>
      </c>
      <c r="Q157" s="228">
        <v>0.00040000000000000002</v>
      </c>
      <c r="R157" s="228">
        <f>Q157*H157</f>
        <v>0.00080000000000000004</v>
      </c>
      <c r="S157" s="228">
        <v>0</v>
      </c>
      <c r="T157" s="22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0" t="s">
        <v>333</v>
      </c>
      <c r="AT157" s="230" t="s">
        <v>379</v>
      </c>
      <c r="AU157" s="230" t="s">
        <v>86</v>
      </c>
      <c r="AY157" s="18" t="s">
        <v>150</v>
      </c>
      <c r="BE157" s="231">
        <f>IF(N157="základní",J157,0)</f>
        <v>506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84</v>
      </c>
      <c r="BK157" s="231">
        <f>ROUND(I157*H157,2)</f>
        <v>506</v>
      </c>
      <c r="BL157" s="18" t="s">
        <v>253</v>
      </c>
      <c r="BM157" s="230" t="s">
        <v>1062</v>
      </c>
    </row>
    <row r="158" s="2" customFormat="1" ht="24.15" customHeight="1">
      <c r="A158" s="35"/>
      <c r="B158" s="36"/>
      <c r="C158" s="220" t="s">
        <v>1063</v>
      </c>
      <c r="D158" s="220" t="s">
        <v>152</v>
      </c>
      <c r="E158" s="221" t="s">
        <v>1064</v>
      </c>
      <c r="F158" s="222" t="s">
        <v>1065</v>
      </c>
      <c r="G158" s="223" t="s">
        <v>179</v>
      </c>
      <c r="H158" s="224">
        <v>2</v>
      </c>
      <c r="I158" s="225">
        <v>49.200000000000003</v>
      </c>
      <c r="J158" s="225">
        <f>ROUND(I158*H158,2)</f>
        <v>98.400000000000006</v>
      </c>
      <c r="K158" s="222" t="s">
        <v>156</v>
      </c>
      <c r="L158" s="38"/>
      <c r="M158" s="226" t="s">
        <v>1</v>
      </c>
      <c r="N158" s="227" t="s">
        <v>41</v>
      </c>
      <c r="O158" s="228">
        <v>0.11</v>
      </c>
      <c r="P158" s="228">
        <f>O158*H158</f>
        <v>0.22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0" t="s">
        <v>253</v>
      </c>
      <c r="AT158" s="230" t="s">
        <v>152</v>
      </c>
      <c r="AU158" s="230" t="s">
        <v>86</v>
      </c>
      <c r="AY158" s="18" t="s">
        <v>150</v>
      </c>
      <c r="BE158" s="231">
        <f>IF(N158="základní",J158,0)</f>
        <v>98.400000000000006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84</v>
      </c>
      <c r="BK158" s="231">
        <f>ROUND(I158*H158,2)</f>
        <v>98.400000000000006</v>
      </c>
      <c r="BL158" s="18" t="s">
        <v>253</v>
      </c>
      <c r="BM158" s="230" t="s">
        <v>1066</v>
      </c>
    </row>
    <row r="159" s="2" customFormat="1" ht="24.15" customHeight="1">
      <c r="A159" s="35"/>
      <c r="B159" s="36"/>
      <c r="C159" s="220" t="s">
        <v>1067</v>
      </c>
      <c r="D159" s="220" t="s">
        <v>152</v>
      </c>
      <c r="E159" s="221" t="s">
        <v>1068</v>
      </c>
      <c r="F159" s="222" t="s">
        <v>1069</v>
      </c>
      <c r="G159" s="223" t="s">
        <v>293</v>
      </c>
      <c r="H159" s="224">
        <v>10</v>
      </c>
      <c r="I159" s="225">
        <v>222</v>
      </c>
      <c r="J159" s="225">
        <f>ROUND(I159*H159,2)</f>
        <v>2220</v>
      </c>
      <c r="K159" s="222" t="s">
        <v>156</v>
      </c>
      <c r="L159" s="38"/>
      <c r="M159" s="226" t="s">
        <v>1</v>
      </c>
      <c r="N159" s="227" t="s">
        <v>41</v>
      </c>
      <c r="O159" s="228">
        <v>0.497</v>
      </c>
      <c r="P159" s="228">
        <f>O159*H159</f>
        <v>4.9699999999999998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0" t="s">
        <v>253</v>
      </c>
      <c r="AT159" s="230" t="s">
        <v>152</v>
      </c>
      <c r="AU159" s="230" t="s">
        <v>86</v>
      </c>
      <c r="AY159" s="18" t="s">
        <v>150</v>
      </c>
      <c r="BE159" s="231">
        <f>IF(N159="základní",J159,0)</f>
        <v>2220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84</v>
      </c>
      <c r="BK159" s="231">
        <f>ROUND(I159*H159,2)</f>
        <v>2220</v>
      </c>
      <c r="BL159" s="18" t="s">
        <v>253</v>
      </c>
      <c r="BM159" s="230" t="s">
        <v>1070</v>
      </c>
    </row>
    <row r="160" s="2" customFormat="1" ht="16.5" customHeight="1">
      <c r="A160" s="35"/>
      <c r="B160" s="36"/>
      <c r="C160" s="262" t="s">
        <v>1071</v>
      </c>
      <c r="D160" s="262" t="s">
        <v>379</v>
      </c>
      <c r="E160" s="263" t="s">
        <v>1072</v>
      </c>
      <c r="F160" s="264" t="s">
        <v>1073</v>
      </c>
      <c r="G160" s="265" t="s">
        <v>659</v>
      </c>
      <c r="H160" s="266">
        <v>10</v>
      </c>
      <c r="I160" s="267">
        <v>62.5</v>
      </c>
      <c r="J160" s="267">
        <f>ROUND(I160*H160,2)</f>
        <v>625</v>
      </c>
      <c r="K160" s="264" t="s">
        <v>156</v>
      </c>
      <c r="L160" s="268"/>
      <c r="M160" s="269" t="s">
        <v>1</v>
      </c>
      <c r="N160" s="270" t="s">
        <v>41</v>
      </c>
      <c r="O160" s="228">
        <v>0</v>
      </c>
      <c r="P160" s="228">
        <f>O160*H160</f>
        <v>0</v>
      </c>
      <c r="Q160" s="228">
        <v>0.001</v>
      </c>
      <c r="R160" s="228">
        <f>Q160*H160</f>
        <v>0.01</v>
      </c>
      <c r="S160" s="228">
        <v>0</v>
      </c>
      <c r="T160" s="22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0" t="s">
        <v>333</v>
      </c>
      <c r="AT160" s="230" t="s">
        <v>379</v>
      </c>
      <c r="AU160" s="230" t="s">
        <v>86</v>
      </c>
      <c r="AY160" s="18" t="s">
        <v>150</v>
      </c>
      <c r="BE160" s="231">
        <f>IF(N160="základní",J160,0)</f>
        <v>625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84</v>
      </c>
      <c r="BK160" s="231">
        <f>ROUND(I160*H160,2)</f>
        <v>625</v>
      </c>
      <c r="BL160" s="18" t="s">
        <v>253</v>
      </c>
      <c r="BM160" s="230" t="s">
        <v>1074</v>
      </c>
    </row>
    <row r="161" s="2" customFormat="1" ht="33" customHeight="1">
      <c r="A161" s="35"/>
      <c r="B161" s="36"/>
      <c r="C161" s="262" t="s">
        <v>1075</v>
      </c>
      <c r="D161" s="262" t="s">
        <v>379</v>
      </c>
      <c r="E161" s="263" t="s">
        <v>1076</v>
      </c>
      <c r="F161" s="264" t="s">
        <v>1077</v>
      </c>
      <c r="G161" s="265" t="s">
        <v>179</v>
      </c>
      <c r="H161" s="266">
        <v>10</v>
      </c>
      <c r="I161" s="267">
        <v>53.5</v>
      </c>
      <c r="J161" s="267">
        <f>ROUND(I161*H161,2)</f>
        <v>535</v>
      </c>
      <c r="K161" s="264" t="s">
        <v>156</v>
      </c>
      <c r="L161" s="268"/>
      <c r="M161" s="269" t="s">
        <v>1</v>
      </c>
      <c r="N161" s="270" t="s">
        <v>41</v>
      </c>
      <c r="O161" s="228">
        <v>0</v>
      </c>
      <c r="P161" s="228">
        <f>O161*H161</f>
        <v>0</v>
      </c>
      <c r="Q161" s="228">
        <v>0.001</v>
      </c>
      <c r="R161" s="228">
        <f>Q161*H161</f>
        <v>0.01</v>
      </c>
      <c r="S161" s="228">
        <v>0</v>
      </c>
      <c r="T161" s="22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0" t="s">
        <v>333</v>
      </c>
      <c r="AT161" s="230" t="s">
        <v>379</v>
      </c>
      <c r="AU161" s="230" t="s">
        <v>86</v>
      </c>
      <c r="AY161" s="18" t="s">
        <v>150</v>
      </c>
      <c r="BE161" s="231">
        <f>IF(N161="základní",J161,0)</f>
        <v>535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84</v>
      </c>
      <c r="BK161" s="231">
        <f>ROUND(I161*H161,2)</f>
        <v>535</v>
      </c>
      <c r="BL161" s="18" t="s">
        <v>253</v>
      </c>
      <c r="BM161" s="230" t="s">
        <v>1078</v>
      </c>
    </row>
    <row r="162" s="2" customFormat="1" ht="16.5" customHeight="1">
      <c r="A162" s="35"/>
      <c r="B162" s="36"/>
      <c r="C162" s="220" t="s">
        <v>1079</v>
      </c>
      <c r="D162" s="220" t="s">
        <v>152</v>
      </c>
      <c r="E162" s="221" t="s">
        <v>1080</v>
      </c>
      <c r="F162" s="222" t="s">
        <v>1081</v>
      </c>
      <c r="G162" s="223" t="s">
        <v>179</v>
      </c>
      <c r="H162" s="224">
        <v>4</v>
      </c>
      <c r="I162" s="225">
        <v>113</v>
      </c>
      <c r="J162" s="225">
        <f>ROUND(I162*H162,2)</f>
        <v>452</v>
      </c>
      <c r="K162" s="222" t="s">
        <v>156</v>
      </c>
      <c r="L162" s="38"/>
      <c r="M162" s="226" t="s">
        <v>1</v>
      </c>
      <c r="N162" s="227" t="s">
        <v>41</v>
      </c>
      <c r="O162" s="228">
        <v>0.252</v>
      </c>
      <c r="P162" s="228">
        <f>O162*H162</f>
        <v>1.008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0" t="s">
        <v>253</v>
      </c>
      <c r="AT162" s="230" t="s">
        <v>152</v>
      </c>
      <c r="AU162" s="230" t="s">
        <v>86</v>
      </c>
      <c r="AY162" s="18" t="s">
        <v>150</v>
      </c>
      <c r="BE162" s="231">
        <f>IF(N162="základní",J162,0)</f>
        <v>452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84</v>
      </c>
      <c r="BK162" s="231">
        <f>ROUND(I162*H162,2)</f>
        <v>452</v>
      </c>
      <c r="BL162" s="18" t="s">
        <v>253</v>
      </c>
      <c r="BM162" s="230" t="s">
        <v>1082</v>
      </c>
    </row>
    <row r="163" s="2" customFormat="1" ht="16.5" customHeight="1">
      <c r="A163" s="35"/>
      <c r="B163" s="36"/>
      <c r="C163" s="262" t="s">
        <v>1083</v>
      </c>
      <c r="D163" s="262" t="s">
        <v>379</v>
      </c>
      <c r="E163" s="263" t="s">
        <v>1084</v>
      </c>
      <c r="F163" s="264" t="s">
        <v>1085</v>
      </c>
      <c r="G163" s="265" t="s">
        <v>179</v>
      </c>
      <c r="H163" s="266">
        <v>4</v>
      </c>
      <c r="I163" s="267">
        <v>13.699999999999999</v>
      </c>
      <c r="J163" s="267">
        <f>ROUND(I163*H163,2)</f>
        <v>54.799999999999997</v>
      </c>
      <c r="K163" s="264" t="s">
        <v>156</v>
      </c>
      <c r="L163" s="268"/>
      <c r="M163" s="269" t="s">
        <v>1</v>
      </c>
      <c r="N163" s="270" t="s">
        <v>41</v>
      </c>
      <c r="O163" s="228">
        <v>0</v>
      </c>
      <c r="P163" s="228">
        <f>O163*H163</f>
        <v>0</v>
      </c>
      <c r="Q163" s="228">
        <v>0.00023000000000000001</v>
      </c>
      <c r="R163" s="228">
        <f>Q163*H163</f>
        <v>0.00092000000000000003</v>
      </c>
      <c r="S163" s="228">
        <v>0</v>
      </c>
      <c r="T163" s="22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0" t="s">
        <v>333</v>
      </c>
      <c r="AT163" s="230" t="s">
        <v>379</v>
      </c>
      <c r="AU163" s="230" t="s">
        <v>86</v>
      </c>
      <c r="AY163" s="18" t="s">
        <v>150</v>
      </c>
      <c r="BE163" s="231">
        <f>IF(N163="základní",J163,0)</f>
        <v>54.799999999999997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54.799999999999997</v>
      </c>
      <c r="BL163" s="18" t="s">
        <v>253</v>
      </c>
      <c r="BM163" s="230" t="s">
        <v>1086</v>
      </c>
    </row>
    <row r="164" s="2" customFormat="1" ht="16.5" customHeight="1">
      <c r="A164" s="35"/>
      <c r="B164" s="36"/>
      <c r="C164" s="220" t="s">
        <v>1087</v>
      </c>
      <c r="D164" s="220" t="s">
        <v>152</v>
      </c>
      <c r="E164" s="221" t="s">
        <v>1088</v>
      </c>
      <c r="F164" s="222" t="s">
        <v>1089</v>
      </c>
      <c r="G164" s="223" t="s">
        <v>179</v>
      </c>
      <c r="H164" s="224">
        <v>2</v>
      </c>
      <c r="I164" s="225">
        <v>359</v>
      </c>
      <c r="J164" s="225">
        <f>ROUND(I164*H164,2)</f>
        <v>718</v>
      </c>
      <c r="K164" s="222" t="s">
        <v>156</v>
      </c>
      <c r="L164" s="38"/>
      <c r="M164" s="226" t="s">
        <v>1</v>
      </c>
      <c r="N164" s="227" t="s">
        <v>41</v>
      </c>
      <c r="O164" s="228">
        <v>0.80200000000000005</v>
      </c>
      <c r="P164" s="228">
        <f>O164*H164</f>
        <v>1.6040000000000001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0" t="s">
        <v>253</v>
      </c>
      <c r="AT164" s="230" t="s">
        <v>152</v>
      </c>
      <c r="AU164" s="230" t="s">
        <v>86</v>
      </c>
      <c r="AY164" s="18" t="s">
        <v>150</v>
      </c>
      <c r="BE164" s="231">
        <f>IF(N164="základní",J164,0)</f>
        <v>718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84</v>
      </c>
      <c r="BK164" s="231">
        <f>ROUND(I164*H164,2)</f>
        <v>718</v>
      </c>
      <c r="BL164" s="18" t="s">
        <v>253</v>
      </c>
      <c r="BM164" s="230" t="s">
        <v>1090</v>
      </c>
    </row>
    <row r="165" s="2" customFormat="1" ht="16.5" customHeight="1">
      <c r="A165" s="35"/>
      <c r="B165" s="36"/>
      <c r="C165" s="262" t="s">
        <v>1091</v>
      </c>
      <c r="D165" s="262" t="s">
        <v>379</v>
      </c>
      <c r="E165" s="263" t="s">
        <v>1092</v>
      </c>
      <c r="F165" s="264" t="s">
        <v>1093</v>
      </c>
      <c r="G165" s="265" t="s">
        <v>179</v>
      </c>
      <c r="H165" s="266">
        <v>2</v>
      </c>
      <c r="I165" s="267">
        <v>420</v>
      </c>
      <c r="J165" s="267">
        <f>ROUND(I165*H165,2)</f>
        <v>840</v>
      </c>
      <c r="K165" s="264" t="s">
        <v>156</v>
      </c>
      <c r="L165" s="268"/>
      <c r="M165" s="269" t="s">
        <v>1</v>
      </c>
      <c r="N165" s="270" t="s">
        <v>41</v>
      </c>
      <c r="O165" s="228">
        <v>0</v>
      </c>
      <c r="P165" s="228">
        <f>O165*H165</f>
        <v>0</v>
      </c>
      <c r="Q165" s="228">
        <v>0.0040000000000000001</v>
      </c>
      <c r="R165" s="228">
        <f>Q165*H165</f>
        <v>0.0080000000000000002</v>
      </c>
      <c r="S165" s="228">
        <v>0</v>
      </c>
      <c r="T165" s="22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0" t="s">
        <v>333</v>
      </c>
      <c r="AT165" s="230" t="s">
        <v>379</v>
      </c>
      <c r="AU165" s="230" t="s">
        <v>86</v>
      </c>
      <c r="AY165" s="18" t="s">
        <v>150</v>
      </c>
      <c r="BE165" s="231">
        <f>IF(N165="základní",J165,0)</f>
        <v>840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84</v>
      </c>
      <c r="BK165" s="231">
        <f>ROUND(I165*H165,2)</f>
        <v>840</v>
      </c>
      <c r="BL165" s="18" t="s">
        <v>253</v>
      </c>
      <c r="BM165" s="230" t="s">
        <v>1094</v>
      </c>
    </row>
    <row r="166" s="2" customFormat="1" ht="37.8" customHeight="1">
      <c r="A166" s="35"/>
      <c r="B166" s="36"/>
      <c r="C166" s="262" t="s">
        <v>1095</v>
      </c>
      <c r="D166" s="262" t="s">
        <v>379</v>
      </c>
      <c r="E166" s="263" t="s">
        <v>1096</v>
      </c>
      <c r="F166" s="264" t="s">
        <v>1097</v>
      </c>
      <c r="G166" s="265" t="s">
        <v>179</v>
      </c>
      <c r="H166" s="266">
        <v>2</v>
      </c>
      <c r="I166" s="267">
        <v>624</v>
      </c>
      <c r="J166" s="267">
        <f>ROUND(I166*H166,2)</f>
        <v>1248</v>
      </c>
      <c r="K166" s="264" t="s">
        <v>156</v>
      </c>
      <c r="L166" s="268"/>
      <c r="M166" s="269" t="s">
        <v>1</v>
      </c>
      <c r="N166" s="270" t="s">
        <v>41</v>
      </c>
      <c r="O166" s="228">
        <v>0</v>
      </c>
      <c r="P166" s="228">
        <f>O166*H166</f>
        <v>0</v>
      </c>
      <c r="Q166" s="228">
        <v>0.0020999999999999999</v>
      </c>
      <c r="R166" s="228">
        <f>Q166*H166</f>
        <v>0.0041999999999999997</v>
      </c>
      <c r="S166" s="228">
        <v>0</v>
      </c>
      <c r="T166" s="22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0" t="s">
        <v>333</v>
      </c>
      <c r="AT166" s="230" t="s">
        <v>379</v>
      </c>
      <c r="AU166" s="230" t="s">
        <v>86</v>
      </c>
      <c r="AY166" s="18" t="s">
        <v>150</v>
      </c>
      <c r="BE166" s="231">
        <f>IF(N166="základní",J166,0)</f>
        <v>1248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84</v>
      </c>
      <c r="BK166" s="231">
        <f>ROUND(I166*H166,2)</f>
        <v>1248</v>
      </c>
      <c r="BL166" s="18" t="s">
        <v>253</v>
      </c>
      <c r="BM166" s="230" t="s">
        <v>1098</v>
      </c>
    </row>
    <row r="167" s="2" customFormat="1" ht="16.5" customHeight="1">
      <c r="A167" s="35"/>
      <c r="B167" s="36"/>
      <c r="C167" s="262" t="s">
        <v>1099</v>
      </c>
      <c r="D167" s="262" t="s">
        <v>379</v>
      </c>
      <c r="E167" s="263" t="s">
        <v>1100</v>
      </c>
      <c r="F167" s="264" t="s">
        <v>1101</v>
      </c>
      <c r="G167" s="265" t="s">
        <v>179</v>
      </c>
      <c r="H167" s="266">
        <v>2</v>
      </c>
      <c r="I167" s="267">
        <v>47.700000000000003</v>
      </c>
      <c r="J167" s="267">
        <f>ROUND(I167*H167,2)</f>
        <v>95.400000000000006</v>
      </c>
      <c r="K167" s="264" t="s">
        <v>156</v>
      </c>
      <c r="L167" s="268"/>
      <c r="M167" s="269" t="s">
        <v>1</v>
      </c>
      <c r="N167" s="270" t="s">
        <v>41</v>
      </c>
      <c r="O167" s="228">
        <v>0</v>
      </c>
      <c r="P167" s="228">
        <f>O167*H167</f>
        <v>0</v>
      </c>
      <c r="Q167" s="228">
        <v>0.00042999999999999999</v>
      </c>
      <c r="R167" s="228">
        <f>Q167*H167</f>
        <v>0.00085999999999999998</v>
      </c>
      <c r="S167" s="228">
        <v>0</v>
      </c>
      <c r="T167" s="22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0" t="s">
        <v>333</v>
      </c>
      <c r="AT167" s="230" t="s">
        <v>379</v>
      </c>
      <c r="AU167" s="230" t="s">
        <v>86</v>
      </c>
      <c r="AY167" s="18" t="s">
        <v>150</v>
      </c>
      <c r="BE167" s="231">
        <f>IF(N167="základní",J167,0)</f>
        <v>95.400000000000006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84</v>
      </c>
      <c r="BK167" s="231">
        <f>ROUND(I167*H167,2)</f>
        <v>95.400000000000006</v>
      </c>
      <c r="BL167" s="18" t="s">
        <v>253</v>
      </c>
      <c r="BM167" s="230" t="s">
        <v>1102</v>
      </c>
    </row>
    <row r="168" s="2" customFormat="1" ht="24.15" customHeight="1">
      <c r="A168" s="35"/>
      <c r="B168" s="36"/>
      <c r="C168" s="220" t="s">
        <v>1103</v>
      </c>
      <c r="D168" s="220" t="s">
        <v>152</v>
      </c>
      <c r="E168" s="221" t="s">
        <v>1104</v>
      </c>
      <c r="F168" s="222" t="s">
        <v>1105</v>
      </c>
      <c r="G168" s="223" t="s">
        <v>179</v>
      </c>
      <c r="H168" s="224">
        <v>1</v>
      </c>
      <c r="I168" s="225">
        <v>13100</v>
      </c>
      <c r="J168" s="225">
        <f>ROUND(I168*H168,2)</f>
        <v>13100</v>
      </c>
      <c r="K168" s="222" t="s">
        <v>156</v>
      </c>
      <c r="L168" s="38"/>
      <c r="M168" s="226" t="s">
        <v>1</v>
      </c>
      <c r="N168" s="227" t="s">
        <v>41</v>
      </c>
      <c r="O168" s="228">
        <v>23.504999999999999</v>
      </c>
      <c r="P168" s="228">
        <f>O168*H168</f>
        <v>23.504999999999999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0" t="s">
        <v>253</v>
      </c>
      <c r="AT168" s="230" t="s">
        <v>152</v>
      </c>
      <c r="AU168" s="230" t="s">
        <v>86</v>
      </c>
      <c r="AY168" s="18" t="s">
        <v>150</v>
      </c>
      <c r="BE168" s="231">
        <f>IF(N168="základní",J168,0)</f>
        <v>13100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84</v>
      </c>
      <c r="BK168" s="231">
        <f>ROUND(I168*H168,2)</f>
        <v>13100</v>
      </c>
      <c r="BL168" s="18" t="s">
        <v>253</v>
      </c>
      <c r="BM168" s="230" t="s">
        <v>1106</v>
      </c>
    </row>
    <row r="169" s="2" customFormat="1" ht="21.75" customHeight="1">
      <c r="A169" s="35"/>
      <c r="B169" s="36"/>
      <c r="C169" s="220" t="s">
        <v>1107</v>
      </c>
      <c r="D169" s="220" t="s">
        <v>152</v>
      </c>
      <c r="E169" s="221" t="s">
        <v>1108</v>
      </c>
      <c r="F169" s="222" t="s">
        <v>1109</v>
      </c>
      <c r="G169" s="223" t="s">
        <v>293</v>
      </c>
      <c r="H169" s="224">
        <v>40</v>
      </c>
      <c r="I169" s="225">
        <v>86.299999999999997</v>
      </c>
      <c r="J169" s="225">
        <f>ROUND(I169*H169,2)</f>
        <v>3452</v>
      </c>
      <c r="K169" s="222" t="s">
        <v>156</v>
      </c>
      <c r="L169" s="38"/>
      <c r="M169" s="226" t="s">
        <v>1</v>
      </c>
      <c r="N169" s="227" t="s">
        <v>41</v>
      </c>
      <c r="O169" s="228">
        <v>0.19300000000000001</v>
      </c>
      <c r="P169" s="228">
        <f>O169*H169</f>
        <v>7.7200000000000006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0" t="s">
        <v>253</v>
      </c>
      <c r="AT169" s="230" t="s">
        <v>152</v>
      </c>
      <c r="AU169" s="230" t="s">
        <v>86</v>
      </c>
      <c r="AY169" s="18" t="s">
        <v>150</v>
      </c>
      <c r="BE169" s="231">
        <f>IF(N169="základní",J169,0)</f>
        <v>3452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3452</v>
      </c>
      <c r="BL169" s="18" t="s">
        <v>253</v>
      </c>
      <c r="BM169" s="230" t="s">
        <v>1110</v>
      </c>
    </row>
    <row r="170" s="2" customFormat="1" ht="16.5" customHeight="1">
      <c r="A170" s="35"/>
      <c r="B170" s="36"/>
      <c r="C170" s="262" t="s">
        <v>1111</v>
      </c>
      <c r="D170" s="262" t="s">
        <v>379</v>
      </c>
      <c r="E170" s="263" t="s">
        <v>1112</v>
      </c>
      <c r="F170" s="264" t="s">
        <v>1113</v>
      </c>
      <c r="G170" s="265" t="s">
        <v>293</v>
      </c>
      <c r="H170" s="266">
        <v>40</v>
      </c>
      <c r="I170" s="267">
        <v>109.72</v>
      </c>
      <c r="J170" s="267">
        <f>ROUND(I170*H170,2)</f>
        <v>4388.8000000000002</v>
      </c>
      <c r="K170" s="264" t="s">
        <v>1</v>
      </c>
      <c r="L170" s="268"/>
      <c r="M170" s="269" t="s">
        <v>1</v>
      </c>
      <c r="N170" s="270" t="s">
        <v>41</v>
      </c>
      <c r="O170" s="228">
        <v>0</v>
      </c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0" t="s">
        <v>333</v>
      </c>
      <c r="AT170" s="230" t="s">
        <v>379</v>
      </c>
      <c r="AU170" s="230" t="s">
        <v>86</v>
      </c>
      <c r="AY170" s="18" t="s">
        <v>150</v>
      </c>
      <c r="BE170" s="231">
        <f>IF(N170="základní",J170,0)</f>
        <v>4388.8000000000002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84</v>
      </c>
      <c r="BK170" s="231">
        <f>ROUND(I170*H170,2)</f>
        <v>4388.8000000000002</v>
      </c>
      <c r="BL170" s="18" t="s">
        <v>253</v>
      </c>
      <c r="BM170" s="230" t="s">
        <v>1114</v>
      </c>
    </row>
    <row r="171" s="2" customFormat="1" ht="16.5" customHeight="1">
      <c r="A171" s="35"/>
      <c r="B171" s="36"/>
      <c r="C171" s="262" t="s">
        <v>1115</v>
      </c>
      <c r="D171" s="262" t="s">
        <v>379</v>
      </c>
      <c r="E171" s="263" t="s">
        <v>1116</v>
      </c>
      <c r="F171" s="264" t="s">
        <v>1117</v>
      </c>
      <c r="G171" s="265" t="s">
        <v>179</v>
      </c>
      <c r="H171" s="266">
        <v>40</v>
      </c>
      <c r="I171" s="267">
        <v>101.22</v>
      </c>
      <c r="J171" s="267">
        <f>ROUND(I171*H171,2)</f>
        <v>4048.8000000000002</v>
      </c>
      <c r="K171" s="264" t="s">
        <v>1</v>
      </c>
      <c r="L171" s="268"/>
      <c r="M171" s="269" t="s">
        <v>1</v>
      </c>
      <c r="N171" s="270" t="s">
        <v>41</v>
      </c>
      <c r="O171" s="228">
        <v>0</v>
      </c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0" t="s">
        <v>333</v>
      </c>
      <c r="AT171" s="230" t="s">
        <v>379</v>
      </c>
      <c r="AU171" s="230" t="s">
        <v>86</v>
      </c>
      <c r="AY171" s="18" t="s">
        <v>150</v>
      </c>
      <c r="BE171" s="231">
        <f>IF(N171="základní",J171,0)</f>
        <v>4048.8000000000002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84</v>
      </c>
      <c r="BK171" s="231">
        <f>ROUND(I171*H171,2)</f>
        <v>4048.8000000000002</v>
      </c>
      <c r="BL171" s="18" t="s">
        <v>253</v>
      </c>
      <c r="BM171" s="230" t="s">
        <v>1118</v>
      </c>
    </row>
    <row r="172" s="2" customFormat="1" ht="16.5" customHeight="1">
      <c r="A172" s="35"/>
      <c r="B172" s="36"/>
      <c r="C172" s="262" t="s">
        <v>1119</v>
      </c>
      <c r="D172" s="262" t="s">
        <v>379</v>
      </c>
      <c r="E172" s="263" t="s">
        <v>1120</v>
      </c>
      <c r="F172" s="264" t="s">
        <v>1121</v>
      </c>
      <c r="G172" s="265" t="s">
        <v>179</v>
      </c>
      <c r="H172" s="266">
        <v>20</v>
      </c>
      <c r="I172" s="267">
        <v>18.829999999999998</v>
      </c>
      <c r="J172" s="267">
        <f>ROUND(I172*H172,2)</f>
        <v>376.60000000000002</v>
      </c>
      <c r="K172" s="264" t="s">
        <v>1</v>
      </c>
      <c r="L172" s="268"/>
      <c r="M172" s="269" t="s">
        <v>1</v>
      </c>
      <c r="N172" s="270" t="s">
        <v>41</v>
      </c>
      <c r="O172" s="228">
        <v>0</v>
      </c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0" t="s">
        <v>333</v>
      </c>
      <c r="AT172" s="230" t="s">
        <v>379</v>
      </c>
      <c r="AU172" s="230" t="s">
        <v>86</v>
      </c>
      <c r="AY172" s="18" t="s">
        <v>150</v>
      </c>
      <c r="BE172" s="231">
        <f>IF(N172="základní",J172,0)</f>
        <v>376.60000000000002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84</v>
      </c>
      <c r="BK172" s="231">
        <f>ROUND(I172*H172,2)</f>
        <v>376.60000000000002</v>
      </c>
      <c r="BL172" s="18" t="s">
        <v>253</v>
      </c>
      <c r="BM172" s="230" t="s">
        <v>1122</v>
      </c>
    </row>
    <row r="173" s="2" customFormat="1" ht="33" customHeight="1">
      <c r="A173" s="35"/>
      <c r="B173" s="36"/>
      <c r="C173" s="220" t="s">
        <v>1123</v>
      </c>
      <c r="D173" s="220" t="s">
        <v>152</v>
      </c>
      <c r="E173" s="221" t="s">
        <v>1124</v>
      </c>
      <c r="F173" s="222" t="s">
        <v>1125</v>
      </c>
      <c r="G173" s="223" t="s">
        <v>179</v>
      </c>
      <c r="H173" s="224">
        <v>7</v>
      </c>
      <c r="I173" s="225">
        <v>451</v>
      </c>
      <c r="J173" s="225">
        <f>ROUND(I173*H173,2)</f>
        <v>3157</v>
      </c>
      <c r="K173" s="222" t="s">
        <v>156</v>
      </c>
      <c r="L173" s="38"/>
      <c r="M173" s="226" t="s">
        <v>1</v>
      </c>
      <c r="N173" s="227" t="s">
        <v>41</v>
      </c>
      <c r="O173" s="228">
        <v>0.5</v>
      </c>
      <c r="P173" s="228">
        <f>O173*H173</f>
        <v>3.5</v>
      </c>
      <c r="Q173" s="228">
        <v>3.0000000000000001E-05</v>
      </c>
      <c r="R173" s="228">
        <f>Q173*H173</f>
        <v>0.00021000000000000001</v>
      </c>
      <c r="S173" s="228">
        <v>0</v>
      </c>
      <c r="T173" s="22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0" t="s">
        <v>253</v>
      </c>
      <c r="AT173" s="230" t="s">
        <v>152</v>
      </c>
      <c r="AU173" s="230" t="s">
        <v>86</v>
      </c>
      <c r="AY173" s="18" t="s">
        <v>150</v>
      </c>
      <c r="BE173" s="231">
        <f>IF(N173="základní",J173,0)</f>
        <v>3157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84</v>
      </c>
      <c r="BK173" s="231">
        <f>ROUND(I173*H173,2)</f>
        <v>3157</v>
      </c>
      <c r="BL173" s="18" t="s">
        <v>253</v>
      </c>
      <c r="BM173" s="230" t="s">
        <v>1126</v>
      </c>
    </row>
    <row r="174" s="2" customFormat="1" ht="24.15" customHeight="1">
      <c r="A174" s="35"/>
      <c r="B174" s="36"/>
      <c r="C174" s="220" t="s">
        <v>384</v>
      </c>
      <c r="D174" s="220" t="s">
        <v>152</v>
      </c>
      <c r="E174" s="221" t="s">
        <v>1127</v>
      </c>
      <c r="F174" s="222" t="s">
        <v>1128</v>
      </c>
      <c r="G174" s="223" t="s">
        <v>179</v>
      </c>
      <c r="H174" s="224">
        <v>1</v>
      </c>
      <c r="I174" s="225">
        <v>484</v>
      </c>
      <c r="J174" s="225">
        <f>ROUND(I174*H174,2)</f>
        <v>484</v>
      </c>
      <c r="K174" s="222" t="s">
        <v>1</v>
      </c>
      <c r="L174" s="38"/>
      <c r="M174" s="226" t="s">
        <v>1</v>
      </c>
      <c r="N174" s="227" t="s">
        <v>41</v>
      </c>
      <c r="O174" s="228">
        <v>0.86499999999999999</v>
      </c>
      <c r="P174" s="228">
        <f>O174*H174</f>
        <v>0.86499999999999999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0" t="s">
        <v>253</v>
      </c>
      <c r="AT174" s="230" t="s">
        <v>152</v>
      </c>
      <c r="AU174" s="230" t="s">
        <v>86</v>
      </c>
      <c r="AY174" s="18" t="s">
        <v>150</v>
      </c>
      <c r="BE174" s="231">
        <f>IF(N174="základní",J174,0)</f>
        <v>484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84</v>
      </c>
      <c r="BK174" s="231">
        <f>ROUND(I174*H174,2)</f>
        <v>484</v>
      </c>
      <c r="BL174" s="18" t="s">
        <v>253</v>
      </c>
      <c r="BM174" s="230" t="s">
        <v>1129</v>
      </c>
    </row>
    <row r="175" s="2" customFormat="1" ht="24.15" customHeight="1">
      <c r="A175" s="35"/>
      <c r="B175" s="36"/>
      <c r="C175" s="262" t="s">
        <v>390</v>
      </c>
      <c r="D175" s="262" t="s">
        <v>379</v>
      </c>
      <c r="E175" s="263" t="s">
        <v>1130</v>
      </c>
      <c r="F175" s="264" t="s">
        <v>1131</v>
      </c>
      <c r="G175" s="265" t="s">
        <v>1</v>
      </c>
      <c r="H175" s="266">
        <v>1</v>
      </c>
      <c r="I175" s="267">
        <v>16635</v>
      </c>
      <c r="J175" s="267">
        <f>ROUND(I175*H175,2)</f>
        <v>16635</v>
      </c>
      <c r="K175" s="264" t="s">
        <v>1</v>
      </c>
      <c r="L175" s="268"/>
      <c r="M175" s="269" t="s">
        <v>1</v>
      </c>
      <c r="N175" s="270" t="s">
        <v>41</v>
      </c>
      <c r="O175" s="228">
        <v>0</v>
      </c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0" t="s">
        <v>333</v>
      </c>
      <c r="AT175" s="230" t="s">
        <v>379</v>
      </c>
      <c r="AU175" s="230" t="s">
        <v>86</v>
      </c>
      <c r="AY175" s="18" t="s">
        <v>150</v>
      </c>
      <c r="BE175" s="231">
        <f>IF(N175="základní",J175,0)</f>
        <v>16635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84</v>
      </c>
      <c r="BK175" s="231">
        <f>ROUND(I175*H175,2)</f>
        <v>16635</v>
      </c>
      <c r="BL175" s="18" t="s">
        <v>253</v>
      </c>
      <c r="BM175" s="230" t="s">
        <v>1132</v>
      </c>
    </row>
    <row r="176" s="2" customFormat="1" ht="24.15" customHeight="1">
      <c r="A176" s="35"/>
      <c r="B176" s="36"/>
      <c r="C176" s="220" t="s">
        <v>567</v>
      </c>
      <c r="D176" s="220" t="s">
        <v>152</v>
      </c>
      <c r="E176" s="221" t="s">
        <v>1133</v>
      </c>
      <c r="F176" s="222" t="s">
        <v>1134</v>
      </c>
      <c r="G176" s="223" t="s">
        <v>179</v>
      </c>
      <c r="H176" s="224">
        <v>2</v>
      </c>
      <c r="I176" s="225">
        <v>311</v>
      </c>
      <c r="J176" s="225">
        <f>ROUND(I176*H176,2)</f>
        <v>622</v>
      </c>
      <c r="K176" s="222" t="s">
        <v>156</v>
      </c>
      <c r="L176" s="38"/>
      <c r="M176" s="226" t="s">
        <v>1</v>
      </c>
      <c r="N176" s="227" t="s">
        <v>41</v>
      </c>
      <c r="O176" s="228">
        <v>0.69499999999999995</v>
      </c>
      <c r="P176" s="228">
        <f>O176*H176</f>
        <v>1.3899999999999999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0" t="s">
        <v>253</v>
      </c>
      <c r="AT176" s="230" t="s">
        <v>152</v>
      </c>
      <c r="AU176" s="230" t="s">
        <v>86</v>
      </c>
      <c r="AY176" s="18" t="s">
        <v>150</v>
      </c>
      <c r="BE176" s="231">
        <f>IF(N176="základní",J176,0)</f>
        <v>622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84</v>
      </c>
      <c r="BK176" s="231">
        <f>ROUND(I176*H176,2)</f>
        <v>622</v>
      </c>
      <c r="BL176" s="18" t="s">
        <v>253</v>
      </c>
      <c r="BM176" s="230" t="s">
        <v>1135</v>
      </c>
    </row>
    <row r="177" s="2" customFormat="1" ht="21.75" customHeight="1">
      <c r="A177" s="35"/>
      <c r="B177" s="36"/>
      <c r="C177" s="262" t="s">
        <v>573</v>
      </c>
      <c r="D177" s="262" t="s">
        <v>379</v>
      </c>
      <c r="E177" s="263" t="s">
        <v>1136</v>
      </c>
      <c r="F177" s="264" t="s">
        <v>1137</v>
      </c>
      <c r="G177" s="265" t="s">
        <v>179</v>
      </c>
      <c r="H177" s="266">
        <v>2</v>
      </c>
      <c r="I177" s="267">
        <v>746.5</v>
      </c>
      <c r="J177" s="267">
        <f>ROUND(I177*H177,2)</f>
        <v>1493</v>
      </c>
      <c r="K177" s="264" t="s">
        <v>1</v>
      </c>
      <c r="L177" s="268"/>
      <c r="M177" s="269" t="s">
        <v>1</v>
      </c>
      <c r="N177" s="270" t="s">
        <v>41</v>
      </c>
      <c r="O177" s="228">
        <v>0</v>
      </c>
      <c r="P177" s="228">
        <f>O177*H177</f>
        <v>0</v>
      </c>
      <c r="Q177" s="228">
        <v>0.00051999999999999995</v>
      </c>
      <c r="R177" s="228">
        <f>Q177*H177</f>
        <v>0.0010399999999999999</v>
      </c>
      <c r="S177" s="228">
        <v>0</v>
      </c>
      <c r="T177" s="22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0" t="s">
        <v>333</v>
      </c>
      <c r="AT177" s="230" t="s">
        <v>379</v>
      </c>
      <c r="AU177" s="230" t="s">
        <v>86</v>
      </c>
      <c r="AY177" s="18" t="s">
        <v>150</v>
      </c>
      <c r="BE177" s="231">
        <f>IF(N177="základní",J177,0)</f>
        <v>1493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84</v>
      </c>
      <c r="BK177" s="231">
        <f>ROUND(I177*H177,2)</f>
        <v>1493</v>
      </c>
      <c r="BL177" s="18" t="s">
        <v>253</v>
      </c>
      <c r="BM177" s="230" t="s">
        <v>1138</v>
      </c>
    </row>
    <row r="178" s="2" customFormat="1" ht="37.8" customHeight="1">
      <c r="A178" s="35"/>
      <c r="B178" s="36"/>
      <c r="C178" s="220" t="s">
        <v>1139</v>
      </c>
      <c r="D178" s="220" t="s">
        <v>152</v>
      </c>
      <c r="E178" s="221" t="s">
        <v>1140</v>
      </c>
      <c r="F178" s="222" t="s">
        <v>1141</v>
      </c>
      <c r="G178" s="223" t="s">
        <v>179</v>
      </c>
      <c r="H178" s="224">
        <v>4</v>
      </c>
      <c r="I178" s="225">
        <v>37.100000000000001</v>
      </c>
      <c r="J178" s="225">
        <f>ROUND(I178*H178,2)</f>
        <v>148.40000000000001</v>
      </c>
      <c r="K178" s="222" t="s">
        <v>156</v>
      </c>
      <c r="L178" s="38"/>
      <c r="M178" s="226" t="s">
        <v>1</v>
      </c>
      <c r="N178" s="227" t="s">
        <v>41</v>
      </c>
      <c r="O178" s="228">
        <v>0.083000000000000004</v>
      </c>
      <c r="P178" s="228">
        <f>O178*H178</f>
        <v>0.33200000000000002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0" t="s">
        <v>253</v>
      </c>
      <c r="AT178" s="230" t="s">
        <v>152</v>
      </c>
      <c r="AU178" s="230" t="s">
        <v>86</v>
      </c>
      <c r="AY178" s="18" t="s">
        <v>150</v>
      </c>
      <c r="BE178" s="231">
        <f>IF(N178="základní",J178,0)</f>
        <v>148.40000000000001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84</v>
      </c>
      <c r="BK178" s="231">
        <f>ROUND(I178*H178,2)</f>
        <v>148.40000000000001</v>
      </c>
      <c r="BL178" s="18" t="s">
        <v>253</v>
      </c>
      <c r="BM178" s="230" t="s">
        <v>1142</v>
      </c>
    </row>
    <row r="179" s="2" customFormat="1" ht="24.15" customHeight="1">
      <c r="A179" s="35"/>
      <c r="B179" s="36"/>
      <c r="C179" s="220" t="s">
        <v>585</v>
      </c>
      <c r="D179" s="220" t="s">
        <v>152</v>
      </c>
      <c r="E179" s="221" t="s">
        <v>1143</v>
      </c>
      <c r="F179" s="222" t="s">
        <v>1144</v>
      </c>
      <c r="G179" s="223" t="s">
        <v>179</v>
      </c>
      <c r="H179" s="224">
        <v>4</v>
      </c>
      <c r="I179" s="225">
        <v>111</v>
      </c>
      <c r="J179" s="225">
        <f>ROUND(I179*H179,2)</f>
        <v>444</v>
      </c>
      <c r="K179" s="222" t="s">
        <v>156</v>
      </c>
      <c r="L179" s="38"/>
      <c r="M179" s="226" t="s">
        <v>1</v>
      </c>
      <c r="N179" s="227" t="s">
        <v>41</v>
      </c>
      <c r="O179" s="228">
        <v>0.249</v>
      </c>
      <c r="P179" s="228">
        <f>O179*H179</f>
        <v>0.996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0" t="s">
        <v>253</v>
      </c>
      <c r="AT179" s="230" t="s">
        <v>152</v>
      </c>
      <c r="AU179" s="230" t="s">
        <v>86</v>
      </c>
      <c r="AY179" s="18" t="s">
        <v>150</v>
      </c>
      <c r="BE179" s="231">
        <f>IF(N179="základní",J179,0)</f>
        <v>444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84</v>
      </c>
      <c r="BK179" s="231">
        <f>ROUND(I179*H179,2)</f>
        <v>444</v>
      </c>
      <c r="BL179" s="18" t="s">
        <v>253</v>
      </c>
      <c r="BM179" s="230" t="s">
        <v>1145</v>
      </c>
    </row>
    <row r="180" s="12" customFormat="1" ht="22.8" customHeight="1">
      <c r="A180" s="12"/>
      <c r="B180" s="205"/>
      <c r="C180" s="206"/>
      <c r="D180" s="207" t="s">
        <v>75</v>
      </c>
      <c r="E180" s="218" t="s">
        <v>1146</v>
      </c>
      <c r="F180" s="218" t="s">
        <v>1147</v>
      </c>
      <c r="G180" s="206"/>
      <c r="H180" s="206"/>
      <c r="I180" s="206"/>
      <c r="J180" s="219">
        <f>BK180</f>
        <v>138.90000000000001</v>
      </c>
      <c r="K180" s="206"/>
      <c r="L180" s="210"/>
      <c r="M180" s="211"/>
      <c r="N180" s="212"/>
      <c r="O180" s="212"/>
      <c r="P180" s="213">
        <f>SUM(P181:P182)</f>
        <v>0.157</v>
      </c>
      <c r="Q180" s="212"/>
      <c r="R180" s="213">
        <f>SUM(R181:R182)</f>
        <v>0</v>
      </c>
      <c r="S180" s="212"/>
      <c r="T180" s="214">
        <f>SUM(T181:T182)</f>
        <v>0.00020000000000000001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5" t="s">
        <v>86</v>
      </c>
      <c r="AT180" s="216" t="s">
        <v>75</v>
      </c>
      <c r="AU180" s="216" t="s">
        <v>84</v>
      </c>
      <c r="AY180" s="215" t="s">
        <v>150</v>
      </c>
      <c r="BK180" s="217">
        <f>SUM(BK181:BK182)</f>
        <v>138.90000000000001</v>
      </c>
    </row>
    <row r="181" s="2" customFormat="1" ht="16.5" customHeight="1">
      <c r="A181" s="35"/>
      <c r="B181" s="36"/>
      <c r="C181" s="220" t="s">
        <v>1148</v>
      </c>
      <c r="D181" s="220" t="s">
        <v>152</v>
      </c>
      <c r="E181" s="221" t="s">
        <v>1149</v>
      </c>
      <c r="F181" s="222" t="s">
        <v>1150</v>
      </c>
      <c r="G181" s="223" t="s">
        <v>179</v>
      </c>
      <c r="H181" s="224">
        <v>1</v>
      </c>
      <c r="I181" s="225">
        <v>85.799999999999997</v>
      </c>
      <c r="J181" s="225">
        <f>ROUND(I181*H181,2)</f>
        <v>85.799999999999997</v>
      </c>
      <c r="K181" s="222" t="s">
        <v>156</v>
      </c>
      <c r="L181" s="38"/>
      <c r="M181" s="226" t="s">
        <v>1</v>
      </c>
      <c r="N181" s="227" t="s">
        <v>41</v>
      </c>
      <c r="O181" s="228">
        <v>0.097000000000000003</v>
      </c>
      <c r="P181" s="228">
        <f>O181*H181</f>
        <v>0.097000000000000003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0" t="s">
        <v>253</v>
      </c>
      <c r="AT181" s="230" t="s">
        <v>152</v>
      </c>
      <c r="AU181" s="230" t="s">
        <v>86</v>
      </c>
      <c r="AY181" s="18" t="s">
        <v>150</v>
      </c>
      <c r="BE181" s="231">
        <f>IF(N181="základní",J181,0)</f>
        <v>85.799999999999997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84</v>
      </c>
      <c r="BK181" s="231">
        <f>ROUND(I181*H181,2)</f>
        <v>85.799999999999997</v>
      </c>
      <c r="BL181" s="18" t="s">
        <v>253</v>
      </c>
      <c r="BM181" s="230" t="s">
        <v>1151</v>
      </c>
    </row>
    <row r="182" s="2" customFormat="1" ht="16.5" customHeight="1">
      <c r="A182" s="35"/>
      <c r="B182" s="36"/>
      <c r="C182" s="220" t="s">
        <v>1152</v>
      </c>
      <c r="D182" s="220" t="s">
        <v>152</v>
      </c>
      <c r="E182" s="221" t="s">
        <v>1153</v>
      </c>
      <c r="F182" s="222" t="s">
        <v>1154</v>
      </c>
      <c r="G182" s="223" t="s">
        <v>179</v>
      </c>
      <c r="H182" s="224">
        <v>1</v>
      </c>
      <c r="I182" s="225">
        <v>53.100000000000001</v>
      </c>
      <c r="J182" s="225">
        <f>ROUND(I182*H182,2)</f>
        <v>53.100000000000001</v>
      </c>
      <c r="K182" s="222" t="s">
        <v>156</v>
      </c>
      <c r="L182" s="38"/>
      <c r="M182" s="226" t="s">
        <v>1</v>
      </c>
      <c r="N182" s="227" t="s">
        <v>41</v>
      </c>
      <c r="O182" s="228">
        <v>0.059999999999999998</v>
      </c>
      <c r="P182" s="228">
        <f>O182*H182</f>
        <v>0.059999999999999998</v>
      </c>
      <c r="Q182" s="228">
        <v>0</v>
      </c>
      <c r="R182" s="228">
        <f>Q182*H182</f>
        <v>0</v>
      </c>
      <c r="S182" s="228">
        <v>0.00020000000000000001</v>
      </c>
      <c r="T182" s="229">
        <f>S182*H182</f>
        <v>0.00020000000000000001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0" t="s">
        <v>253</v>
      </c>
      <c r="AT182" s="230" t="s">
        <v>152</v>
      </c>
      <c r="AU182" s="230" t="s">
        <v>86</v>
      </c>
      <c r="AY182" s="18" t="s">
        <v>150</v>
      </c>
      <c r="BE182" s="231">
        <f>IF(N182="základní",J182,0)</f>
        <v>53.100000000000001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84</v>
      </c>
      <c r="BK182" s="231">
        <f>ROUND(I182*H182,2)</f>
        <v>53.100000000000001</v>
      </c>
      <c r="BL182" s="18" t="s">
        <v>253</v>
      </c>
      <c r="BM182" s="230" t="s">
        <v>1155</v>
      </c>
    </row>
    <row r="183" s="12" customFormat="1" ht="25.92" customHeight="1">
      <c r="A183" s="12"/>
      <c r="B183" s="205"/>
      <c r="C183" s="206"/>
      <c r="D183" s="207" t="s">
        <v>75</v>
      </c>
      <c r="E183" s="208" t="s">
        <v>379</v>
      </c>
      <c r="F183" s="208" t="s">
        <v>795</v>
      </c>
      <c r="G183" s="206"/>
      <c r="H183" s="206"/>
      <c r="I183" s="206"/>
      <c r="J183" s="209">
        <f>BK183</f>
        <v>6307.8999999999996</v>
      </c>
      <c r="K183" s="206"/>
      <c r="L183" s="210"/>
      <c r="M183" s="211"/>
      <c r="N183" s="212"/>
      <c r="O183" s="212"/>
      <c r="P183" s="213">
        <f>P184+P189</f>
        <v>4.3689999999999998</v>
      </c>
      <c r="Q183" s="212"/>
      <c r="R183" s="213">
        <f>R184+R189</f>
        <v>0.014230000000000001</v>
      </c>
      <c r="S183" s="212"/>
      <c r="T183" s="214">
        <f>T184+T189</f>
        <v>0.019299999999999998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5" t="s">
        <v>166</v>
      </c>
      <c r="AT183" s="216" t="s">
        <v>75</v>
      </c>
      <c r="AU183" s="216" t="s">
        <v>76</v>
      </c>
      <c r="AY183" s="215" t="s">
        <v>150</v>
      </c>
      <c r="BK183" s="217">
        <f>BK184+BK189</f>
        <v>6307.8999999999996</v>
      </c>
    </row>
    <row r="184" s="12" customFormat="1" ht="22.8" customHeight="1">
      <c r="A184" s="12"/>
      <c r="B184" s="205"/>
      <c r="C184" s="206"/>
      <c r="D184" s="207" t="s">
        <v>75</v>
      </c>
      <c r="E184" s="218" t="s">
        <v>796</v>
      </c>
      <c r="F184" s="218" t="s">
        <v>797</v>
      </c>
      <c r="G184" s="206"/>
      <c r="H184" s="206"/>
      <c r="I184" s="206"/>
      <c r="J184" s="219">
        <f>BK184</f>
        <v>1576.4000000000001</v>
      </c>
      <c r="K184" s="206"/>
      <c r="L184" s="210"/>
      <c r="M184" s="211"/>
      <c r="N184" s="212"/>
      <c r="O184" s="212"/>
      <c r="P184" s="213">
        <f>SUM(P185:P188)</f>
        <v>3.004</v>
      </c>
      <c r="Q184" s="212"/>
      <c r="R184" s="213">
        <f>SUM(R185:R188)</f>
        <v>0</v>
      </c>
      <c r="S184" s="212"/>
      <c r="T184" s="214">
        <f>SUM(T185:T188)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5" t="s">
        <v>166</v>
      </c>
      <c r="AT184" s="216" t="s">
        <v>75</v>
      </c>
      <c r="AU184" s="216" t="s">
        <v>84</v>
      </c>
      <c r="AY184" s="215" t="s">
        <v>150</v>
      </c>
      <c r="BK184" s="217">
        <f>SUM(BK185:BK188)</f>
        <v>1576.4000000000001</v>
      </c>
    </row>
    <row r="185" s="2" customFormat="1" ht="24.15" customHeight="1">
      <c r="A185" s="35"/>
      <c r="B185" s="36"/>
      <c r="C185" s="220" t="s">
        <v>1156</v>
      </c>
      <c r="D185" s="220" t="s">
        <v>152</v>
      </c>
      <c r="E185" s="221" t="s">
        <v>1157</v>
      </c>
      <c r="F185" s="222" t="s">
        <v>1158</v>
      </c>
      <c r="G185" s="223" t="s">
        <v>179</v>
      </c>
      <c r="H185" s="224">
        <v>10</v>
      </c>
      <c r="I185" s="225">
        <v>16.399999999999999</v>
      </c>
      <c r="J185" s="225">
        <f>ROUND(I185*H185,2)</f>
        <v>164</v>
      </c>
      <c r="K185" s="222" t="s">
        <v>156</v>
      </c>
      <c r="L185" s="38"/>
      <c r="M185" s="226" t="s">
        <v>1</v>
      </c>
      <c r="N185" s="227" t="s">
        <v>41</v>
      </c>
      <c r="O185" s="228">
        <v>0.031</v>
      </c>
      <c r="P185" s="228">
        <f>O185*H185</f>
        <v>0.31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0" t="s">
        <v>516</v>
      </c>
      <c r="AT185" s="230" t="s">
        <v>152</v>
      </c>
      <c r="AU185" s="230" t="s">
        <v>86</v>
      </c>
      <c r="AY185" s="18" t="s">
        <v>150</v>
      </c>
      <c r="BE185" s="231">
        <f>IF(N185="základní",J185,0)</f>
        <v>164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84</v>
      </c>
      <c r="BK185" s="231">
        <f>ROUND(I185*H185,2)</f>
        <v>164</v>
      </c>
      <c r="BL185" s="18" t="s">
        <v>516</v>
      </c>
      <c r="BM185" s="230" t="s">
        <v>1159</v>
      </c>
    </row>
    <row r="186" s="2" customFormat="1" ht="24.15" customHeight="1">
      <c r="A186" s="35"/>
      <c r="B186" s="36"/>
      <c r="C186" s="220" t="s">
        <v>1160</v>
      </c>
      <c r="D186" s="220" t="s">
        <v>152</v>
      </c>
      <c r="E186" s="221" t="s">
        <v>1161</v>
      </c>
      <c r="F186" s="222" t="s">
        <v>1162</v>
      </c>
      <c r="G186" s="223" t="s">
        <v>179</v>
      </c>
      <c r="H186" s="224">
        <v>20</v>
      </c>
      <c r="I186" s="225">
        <v>56.5</v>
      </c>
      <c r="J186" s="225">
        <f>ROUND(I186*H186,2)</f>
        <v>1130</v>
      </c>
      <c r="K186" s="222" t="s">
        <v>156</v>
      </c>
      <c r="L186" s="38"/>
      <c r="M186" s="226" t="s">
        <v>1</v>
      </c>
      <c r="N186" s="227" t="s">
        <v>41</v>
      </c>
      <c r="O186" s="228">
        <v>0.107</v>
      </c>
      <c r="P186" s="228">
        <f>O186*H186</f>
        <v>2.1400000000000001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0" t="s">
        <v>516</v>
      </c>
      <c r="AT186" s="230" t="s">
        <v>152</v>
      </c>
      <c r="AU186" s="230" t="s">
        <v>86</v>
      </c>
      <c r="AY186" s="18" t="s">
        <v>150</v>
      </c>
      <c r="BE186" s="231">
        <f>IF(N186="základní",J186,0)</f>
        <v>1130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84</v>
      </c>
      <c r="BK186" s="231">
        <f>ROUND(I186*H186,2)</f>
        <v>1130</v>
      </c>
      <c r="BL186" s="18" t="s">
        <v>516</v>
      </c>
      <c r="BM186" s="230" t="s">
        <v>1163</v>
      </c>
    </row>
    <row r="187" s="2" customFormat="1" ht="24.15" customHeight="1">
      <c r="A187" s="35"/>
      <c r="B187" s="36"/>
      <c r="C187" s="220" t="s">
        <v>1164</v>
      </c>
      <c r="D187" s="220" t="s">
        <v>152</v>
      </c>
      <c r="E187" s="221" t="s">
        <v>1165</v>
      </c>
      <c r="F187" s="222" t="s">
        <v>1166</v>
      </c>
      <c r="G187" s="223" t="s">
        <v>179</v>
      </c>
      <c r="H187" s="224">
        <v>10</v>
      </c>
      <c r="I187" s="225">
        <v>18</v>
      </c>
      <c r="J187" s="225">
        <f>ROUND(I187*H187,2)</f>
        <v>180</v>
      </c>
      <c r="K187" s="222" t="s">
        <v>156</v>
      </c>
      <c r="L187" s="38"/>
      <c r="M187" s="226" t="s">
        <v>1</v>
      </c>
      <c r="N187" s="227" t="s">
        <v>41</v>
      </c>
      <c r="O187" s="228">
        <v>0.034000000000000002</v>
      </c>
      <c r="P187" s="228">
        <f>O187*H187</f>
        <v>0.34000000000000002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0" t="s">
        <v>516</v>
      </c>
      <c r="AT187" s="230" t="s">
        <v>152</v>
      </c>
      <c r="AU187" s="230" t="s">
        <v>86</v>
      </c>
      <c r="AY187" s="18" t="s">
        <v>150</v>
      </c>
      <c r="BE187" s="231">
        <f>IF(N187="základní",J187,0)</f>
        <v>180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84</v>
      </c>
      <c r="BK187" s="231">
        <f>ROUND(I187*H187,2)</f>
        <v>180</v>
      </c>
      <c r="BL187" s="18" t="s">
        <v>516</v>
      </c>
      <c r="BM187" s="230" t="s">
        <v>1167</v>
      </c>
    </row>
    <row r="188" s="2" customFormat="1" ht="37.8" customHeight="1">
      <c r="A188" s="35"/>
      <c r="B188" s="36"/>
      <c r="C188" s="220" t="s">
        <v>1168</v>
      </c>
      <c r="D188" s="220" t="s">
        <v>152</v>
      </c>
      <c r="E188" s="221" t="s">
        <v>1169</v>
      </c>
      <c r="F188" s="222" t="s">
        <v>1170</v>
      </c>
      <c r="G188" s="223" t="s">
        <v>293</v>
      </c>
      <c r="H188" s="224">
        <v>2</v>
      </c>
      <c r="I188" s="225">
        <v>51.200000000000003</v>
      </c>
      <c r="J188" s="225">
        <f>ROUND(I188*H188,2)</f>
        <v>102.40000000000001</v>
      </c>
      <c r="K188" s="222" t="s">
        <v>156</v>
      </c>
      <c r="L188" s="38"/>
      <c r="M188" s="226" t="s">
        <v>1</v>
      </c>
      <c r="N188" s="227" t="s">
        <v>41</v>
      </c>
      <c r="O188" s="228">
        <v>0.107</v>
      </c>
      <c r="P188" s="228">
        <f>O188*H188</f>
        <v>0.214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0" t="s">
        <v>516</v>
      </c>
      <c r="AT188" s="230" t="s">
        <v>152</v>
      </c>
      <c r="AU188" s="230" t="s">
        <v>86</v>
      </c>
      <c r="AY188" s="18" t="s">
        <v>150</v>
      </c>
      <c r="BE188" s="231">
        <f>IF(N188="základní",J188,0)</f>
        <v>102.40000000000001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84</v>
      </c>
      <c r="BK188" s="231">
        <f>ROUND(I188*H188,2)</f>
        <v>102.40000000000001</v>
      </c>
      <c r="BL188" s="18" t="s">
        <v>516</v>
      </c>
      <c r="BM188" s="230" t="s">
        <v>1171</v>
      </c>
    </row>
    <row r="189" s="12" customFormat="1" ht="22.8" customHeight="1">
      <c r="A189" s="12"/>
      <c r="B189" s="205"/>
      <c r="C189" s="206"/>
      <c r="D189" s="207" t="s">
        <v>75</v>
      </c>
      <c r="E189" s="218" t="s">
        <v>1172</v>
      </c>
      <c r="F189" s="218" t="s">
        <v>1173</v>
      </c>
      <c r="G189" s="206"/>
      <c r="H189" s="206"/>
      <c r="I189" s="206"/>
      <c r="J189" s="219">
        <f>BK189</f>
        <v>4731.5</v>
      </c>
      <c r="K189" s="206"/>
      <c r="L189" s="210"/>
      <c r="M189" s="211"/>
      <c r="N189" s="212"/>
      <c r="O189" s="212"/>
      <c r="P189" s="213">
        <f>SUM(P190:P192)</f>
        <v>1.365</v>
      </c>
      <c r="Q189" s="212"/>
      <c r="R189" s="213">
        <f>SUM(R190:R192)</f>
        <v>0.014230000000000001</v>
      </c>
      <c r="S189" s="212"/>
      <c r="T189" s="214">
        <f>SUM(T190:T192)</f>
        <v>0.019299999999999998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5" t="s">
        <v>166</v>
      </c>
      <c r="AT189" s="216" t="s">
        <v>75</v>
      </c>
      <c r="AU189" s="216" t="s">
        <v>84</v>
      </c>
      <c r="AY189" s="215" t="s">
        <v>150</v>
      </c>
      <c r="BK189" s="217">
        <f>SUM(BK190:BK192)</f>
        <v>4731.5</v>
      </c>
    </row>
    <row r="190" s="2" customFormat="1" ht="24.15" customHeight="1">
      <c r="A190" s="35"/>
      <c r="B190" s="36"/>
      <c r="C190" s="220" t="s">
        <v>1174</v>
      </c>
      <c r="D190" s="220" t="s">
        <v>152</v>
      </c>
      <c r="E190" s="221" t="s">
        <v>1175</v>
      </c>
      <c r="F190" s="222" t="s">
        <v>1176</v>
      </c>
      <c r="G190" s="223" t="s">
        <v>179</v>
      </c>
      <c r="H190" s="224">
        <v>5</v>
      </c>
      <c r="I190" s="225">
        <v>37.600000000000001</v>
      </c>
      <c r="J190" s="225">
        <f>ROUND(I190*H190,2)</f>
        <v>188</v>
      </c>
      <c r="K190" s="222" t="s">
        <v>156</v>
      </c>
      <c r="L190" s="38"/>
      <c r="M190" s="226" t="s">
        <v>1</v>
      </c>
      <c r="N190" s="227" t="s">
        <v>41</v>
      </c>
      <c r="O190" s="228">
        <v>0.087999999999999995</v>
      </c>
      <c r="P190" s="228">
        <f>O190*H190</f>
        <v>0.43999999999999995</v>
      </c>
      <c r="Q190" s="228">
        <v>0</v>
      </c>
      <c r="R190" s="228">
        <f>Q190*H190</f>
        <v>0</v>
      </c>
      <c r="S190" s="228">
        <v>0.00085999999999999998</v>
      </c>
      <c r="T190" s="229">
        <f>S190*H190</f>
        <v>0.0043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0" t="s">
        <v>253</v>
      </c>
      <c r="AT190" s="230" t="s">
        <v>152</v>
      </c>
      <c r="AU190" s="230" t="s">
        <v>86</v>
      </c>
      <c r="AY190" s="18" t="s">
        <v>150</v>
      </c>
      <c r="BE190" s="231">
        <f>IF(N190="základní",J190,0)</f>
        <v>188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84</v>
      </c>
      <c r="BK190" s="231">
        <f>ROUND(I190*H190,2)</f>
        <v>188</v>
      </c>
      <c r="BL190" s="18" t="s">
        <v>253</v>
      </c>
      <c r="BM190" s="230" t="s">
        <v>1177</v>
      </c>
    </row>
    <row r="191" s="2" customFormat="1" ht="24.15" customHeight="1">
      <c r="A191" s="35"/>
      <c r="B191" s="36"/>
      <c r="C191" s="262" t="s">
        <v>1178</v>
      </c>
      <c r="D191" s="262" t="s">
        <v>379</v>
      </c>
      <c r="E191" s="263" t="s">
        <v>1179</v>
      </c>
      <c r="F191" s="264" t="s">
        <v>1180</v>
      </c>
      <c r="G191" s="265" t="s">
        <v>1181</v>
      </c>
      <c r="H191" s="266">
        <v>4</v>
      </c>
      <c r="I191" s="267">
        <v>1030</v>
      </c>
      <c r="J191" s="267">
        <f>ROUND(I191*H191,2)</f>
        <v>4120</v>
      </c>
      <c r="K191" s="264" t="s">
        <v>156</v>
      </c>
      <c r="L191" s="268"/>
      <c r="M191" s="269" t="s">
        <v>1</v>
      </c>
      <c r="N191" s="270" t="s">
        <v>41</v>
      </c>
      <c r="O191" s="228">
        <v>0</v>
      </c>
      <c r="P191" s="228">
        <f>O191*H191</f>
        <v>0</v>
      </c>
      <c r="Q191" s="228">
        <v>0.0035200000000000001</v>
      </c>
      <c r="R191" s="228">
        <f>Q191*H191</f>
        <v>0.014080000000000001</v>
      </c>
      <c r="S191" s="228">
        <v>0</v>
      </c>
      <c r="T191" s="22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0" t="s">
        <v>333</v>
      </c>
      <c r="AT191" s="230" t="s">
        <v>379</v>
      </c>
      <c r="AU191" s="230" t="s">
        <v>86</v>
      </c>
      <c r="AY191" s="18" t="s">
        <v>150</v>
      </c>
      <c r="BE191" s="231">
        <f>IF(N191="základní",J191,0)</f>
        <v>4120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84</v>
      </c>
      <c r="BK191" s="231">
        <f>ROUND(I191*H191,2)</f>
        <v>4120</v>
      </c>
      <c r="BL191" s="18" t="s">
        <v>253</v>
      </c>
      <c r="BM191" s="230" t="s">
        <v>1182</v>
      </c>
    </row>
    <row r="192" s="2" customFormat="1" ht="24.15" customHeight="1">
      <c r="A192" s="35"/>
      <c r="B192" s="36"/>
      <c r="C192" s="220" t="s">
        <v>1183</v>
      </c>
      <c r="D192" s="220" t="s">
        <v>152</v>
      </c>
      <c r="E192" s="221" t="s">
        <v>1184</v>
      </c>
      <c r="F192" s="222" t="s">
        <v>1185</v>
      </c>
      <c r="G192" s="223" t="s">
        <v>293</v>
      </c>
      <c r="H192" s="224">
        <v>5</v>
      </c>
      <c r="I192" s="225">
        <v>84.700000000000003</v>
      </c>
      <c r="J192" s="225">
        <f>ROUND(I192*H192,2)</f>
        <v>423.5</v>
      </c>
      <c r="K192" s="222" t="s">
        <v>156</v>
      </c>
      <c r="L192" s="38"/>
      <c r="M192" s="284" t="s">
        <v>1</v>
      </c>
      <c r="N192" s="285" t="s">
        <v>41</v>
      </c>
      <c r="O192" s="286">
        <v>0.185</v>
      </c>
      <c r="P192" s="286">
        <f>O192*H192</f>
        <v>0.92500000000000004</v>
      </c>
      <c r="Q192" s="286">
        <v>3.0000000000000001E-05</v>
      </c>
      <c r="R192" s="286">
        <f>Q192*H192</f>
        <v>0.00015000000000000001</v>
      </c>
      <c r="S192" s="286">
        <v>0.0030000000000000001</v>
      </c>
      <c r="T192" s="287">
        <f>S192*H192</f>
        <v>0.014999999999999999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0" t="s">
        <v>516</v>
      </c>
      <c r="AT192" s="230" t="s">
        <v>152</v>
      </c>
      <c r="AU192" s="230" t="s">
        <v>86</v>
      </c>
      <c r="AY192" s="18" t="s">
        <v>150</v>
      </c>
      <c r="BE192" s="231">
        <f>IF(N192="základní",J192,0)</f>
        <v>423.5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84</v>
      </c>
      <c r="BK192" s="231">
        <f>ROUND(I192*H192,2)</f>
        <v>423.5</v>
      </c>
      <c r="BL192" s="18" t="s">
        <v>516</v>
      </c>
      <c r="BM192" s="230" t="s">
        <v>1186</v>
      </c>
    </row>
    <row r="193" s="2" customFormat="1" ht="6.96" customHeight="1">
      <c r="A193" s="35"/>
      <c r="B193" s="62"/>
      <c r="C193" s="63"/>
      <c r="D193" s="63"/>
      <c r="E193" s="63"/>
      <c r="F193" s="63"/>
      <c r="G193" s="63"/>
      <c r="H193" s="63"/>
      <c r="I193" s="63"/>
      <c r="J193" s="63"/>
      <c r="K193" s="63"/>
      <c r="L193" s="38"/>
      <c r="M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</row>
  </sheetData>
  <sheetProtection sheet="1" autoFilter="0" formatColumns="0" formatRows="0" objects="1" scenarios="1" spinCount="100000" saltValue="0oKmWVovmbsrYSfoX8PeKECahSH3qpw3DFonFhpfmG8Ruz5wnI1C89p2HcSuoN3N96jJ4DCgB8O/N0YVApEDJQ==" hashValue="bhST6a8fpPCxQOsKOtyG6aK5fpoFMTMZ4dNt3c4hUIVDgXbHEAm6wnJCesF3vSTVt6f1Z+i/XxNjOo9EIJ49XA==" algorithmName="SHA-512" password="CC35"/>
  <autoFilter ref="C125:K192"/>
  <mergeCells count="8">
    <mergeCell ref="E7:H7"/>
    <mergeCell ref="E9:H9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1"/>
      <c r="AT3" s="18" t="s">
        <v>86</v>
      </c>
    </row>
    <row r="4" s="1" customFormat="1" ht="24.96" customHeight="1">
      <c r="B4" s="21"/>
      <c r="D4" s="138" t="s">
        <v>103</v>
      </c>
      <c r="L4" s="21"/>
      <c r="M4" s="139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0" t="s">
        <v>14</v>
      </c>
      <c r="L6" s="21"/>
    </row>
    <row r="7" s="1" customFormat="1" ht="26.25" customHeight="1">
      <c r="B7" s="21"/>
      <c r="E7" s="141" t="str">
        <f>'Rekapitulace stavby'!K6</f>
        <v>Nový magistrát - modernizace systému chlazení a souvisejících profesí</v>
      </c>
      <c r="F7" s="140"/>
      <c r="G7" s="140"/>
      <c r="H7" s="140"/>
      <c r="L7" s="21"/>
    </row>
    <row r="8" s="2" customFormat="1" ht="12" customHeight="1">
      <c r="A8" s="35"/>
      <c r="B8" s="38"/>
      <c r="C8" s="35"/>
      <c r="D8" s="140" t="s">
        <v>104</v>
      </c>
      <c r="E8" s="35"/>
      <c r="F8" s="35"/>
      <c r="G8" s="35"/>
      <c r="H8" s="35"/>
      <c r="I8" s="35"/>
      <c r="J8" s="35"/>
      <c r="K8" s="35"/>
      <c r="L8" s="59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8"/>
      <c r="C9" s="35"/>
      <c r="D9" s="35"/>
      <c r="E9" s="142" t="s">
        <v>1187</v>
      </c>
      <c r="F9" s="35"/>
      <c r="G9" s="35"/>
      <c r="H9" s="35"/>
      <c r="I9" s="35"/>
      <c r="J9" s="35"/>
      <c r="K9" s="35"/>
      <c r="L9" s="59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9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8"/>
      <c r="C11" s="35"/>
      <c r="D11" s="140" t="s">
        <v>16</v>
      </c>
      <c r="E11" s="35"/>
      <c r="F11" s="143" t="s">
        <v>1</v>
      </c>
      <c r="G11" s="35"/>
      <c r="H11" s="35"/>
      <c r="I11" s="140" t="s">
        <v>17</v>
      </c>
      <c r="J11" s="143" t="s">
        <v>1</v>
      </c>
      <c r="K11" s="35"/>
      <c r="L11" s="59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8"/>
      <c r="C12" s="35"/>
      <c r="D12" s="140" t="s">
        <v>18</v>
      </c>
      <c r="E12" s="35"/>
      <c r="F12" s="143" t="s">
        <v>19</v>
      </c>
      <c r="G12" s="35"/>
      <c r="H12" s="35"/>
      <c r="I12" s="140" t="s">
        <v>20</v>
      </c>
      <c r="J12" s="144" t="str">
        <f>'Rekapitulace stavby'!AN8</f>
        <v>15. 5. 2023</v>
      </c>
      <c r="K12" s="35"/>
      <c r="L12" s="59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9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8"/>
      <c r="C14" s="35"/>
      <c r="D14" s="140" t="s">
        <v>22</v>
      </c>
      <c r="E14" s="35"/>
      <c r="F14" s="35"/>
      <c r="G14" s="35"/>
      <c r="H14" s="35"/>
      <c r="I14" s="140" t="s">
        <v>23</v>
      </c>
      <c r="J14" s="143" t="s">
        <v>1</v>
      </c>
      <c r="K14" s="35"/>
      <c r="L14" s="59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8"/>
      <c r="C15" s="35"/>
      <c r="D15" s="35"/>
      <c r="E15" s="143" t="s">
        <v>24</v>
      </c>
      <c r="F15" s="35"/>
      <c r="G15" s="35"/>
      <c r="H15" s="35"/>
      <c r="I15" s="140" t="s">
        <v>25</v>
      </c>
      <c r="J15" s="143" t="s">
        <v>1</v>
      </c>
      <c r="K15" s="35"/>
      <c r="L15" s="59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9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8"/>
      <c r="C17" s="35"/>
      <c r="D17" s="140" t="s">
        <v>26</v>
      </c>
      <c r="E17" s="35"/>
      <c r="F17" s="35"/>
      <c r="G17" s="35"/>
      <c r="H17" s="35"/>
      <c r="I17" s="140" t="s">
        <v>23</v>
      </c>
      <c r="J17" s="143" t="str">
        <f>'Rekapitulace stavby'!AN13</f>
        <v/>
      </c>
      <c r="K17" s="35"/>
      <c r="L17" s="59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8"/>
      <c r="C18" s="35"/>
      <c r="D18" s="35"/>
      <c r="E18" s="143" t="str">
        <f>'Rekapitulace stavby'!E14</f>
        <v xml:space="preserve"> </v>
      </c>
      <c r="F18" s="143"/>
      <c r="G18" s="143"/>
      <c r="H18" s="143"/>
      <c r="I18" s="140" t="s">
        <v>25</v>
      </c>
      <c r="J18" s="143" t="str">
        <f>'Rekapitulace stavby'!AN14</f>
        <v/>
      </c>
      <c r="K18" s="35"/>
      <c r="L18" s="59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9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8"/>
      <c r="C20" s="35"/>
      <c r="D20" s="140" t="s">
        <v>28</v>
      </c>
      <c r="E20" s="35"/>
      <c r="F20" s="35"/>
      <c r="G20" s="35"/>
      <c r="H20" s="35"/>
      <c r="I20" s="140" t="s">
        <v>23</v>
      </c>
      <c r="J20" s="143" t="s">
        <v>1</v>
      </c>
      <c r="K20" s="35"/>
      <c r="L20" s="59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8"/>
      <c r="C21" s="35"/>
      <c r="D21" s="35"/>
      <c r="E21" s="143" t="s">
        <v>29</v>
      </c>
      <c r="F21" s="35"/>
      <c r="G21" s="35"/>
      <c r="H21" s="35"/>
      <c r="I21" s="140" t="s">
        <v>25</v>
      </c>
      <c r="J21" s="143" t="s">
        <v>1</v>
      </c>
      <c r="K21" s="35"/>
      <c r="L21" s="59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9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8"/>
      <c r="C23" s="35"/>
      <c r="D23" s="140" t="s">
        <v>31</v>
      </c>
      <c r="E23" s="35"/>
      <c r="F23" s="35"/>
      <c r="G23" s="35"/>
      <c r="H23" s="35"/>
      <c r="I23" s="140" t="s">
        <v>23</v>
      </c>
      <c r="J23" s="143" t="s">
        <v>1</v>
      </c>
      <c r="K23" s="35"/>
      <c r="L23" s="59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8"/>
      <c r="C24" s="35"/>
      <c r="D24" s="35"/>
      <c r="E24" s="143" t="s">
        <v>32</v>
      </c>
      <c r="F24" s="35"/>
      <c r="G24" s="35"/>
      <c r="H24" s="35"/>
      <c r="I24" s="140" t="s">
        <v>25</v>
      </c>
      <c r="J24" s="143" t="s">
        <v>1</v>
      </c>
      <c r="K24" s="35"/>
      <c r="L24" s="59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9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8"/>
      <c r="C26" s="35"/>
      <c r="D26" s="140" t="s">
        <v>33</v>
      </c>
      <c r="E26" s="35"/>
      <c r="F26" s="35"/>
      <c r="G26" s="35"/>
      <c r="H26" s="35"/>
      <c r="I26" s="35"/>
      <c r="J26" s="35"/>
      <c r="K26" s="35"/>
      <c r="L26" s="59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9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8"/>
      <c r="C29" s="35"/>
      <c r="D29" s="149"/>
      <c r="E29" s="149"/>
      <c r="F29" s="149"/>
      <c r="G29" s="149"/>
      <c r="H29" s="149"/>
      <c r="I29" s="149"/>
      <c r="J29" s="149"/>
      <c r="K29" s="149"/>
      <c r="L29" s="59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38"/>
      <c r="C30" s="35"/>
      <c r="D30" s="143" t="s">
        <v>106</v>
      </c>
      <c r="E30" s="35"/>
      <c r="F30" s="35"/>
      <c r="G30" s="35"/>
      <c r="H30" s="35"/>
      <c r="I30" s="35"/>
      <c r="J30" s="150">
        <f>J96</f>
        <v>84191</v>
      </c>
      <c r="K30" s="35"/>
      <c r="L30" s="59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38"/>
      <c r="C31" s="35"/>
      <c r="D31" s="151" t="s">
        <v>107</v>
      </c>
      <c r="E31" s="35"/>
      <c r="F31" s="35"/>
      <c r="G31" s="35"/>
      <c r="H31" s="35"/>
      <c r="I31" s="35"/>
      <c r="J31" s="150">
        <f>J107</f>
        <v>0</v>
      </c>
      <c r="K31" s="35"/>
      <c r="L31" s="59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8"/>
      <c r="C32" s="35"/>
      <c r="D32" s="152" t="s">
        <v>36</v>
      </c>
      <c r="E32" s="35"/>
      <c r="F32" s="35"/>
      <c r="G32" s="35"/>
      <c r="H32" s="35"/>
      <c r="I32" s="35"/>
      <c r="J32" s="153">
        <f>ROUND(J30 + J31, 2)</f>
        <v>84191</v>
      </c>
      <c r="K32" s="35"/>
      <c r="L32" s="59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8"/>
      <c r="C33" s="35"/>
      <c r="D33" s="149"/>
      <c r="E33" s="149"/>
      <c r="F33" s="149"/>
      <c r="G33" s="149"/>
      <c r="H33" s="149"/>
      <c r="I33" s="149"/>
      <c r="J33" s="149"/>
      <c r="K33" s="149"/>
      <c r="L33" s="59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8"/>
      <c r="C34" s="35"/>
      <c r="D34" s="35"/>
      <c r="E34" s="35"/>
      <c r="F34" s="154" t="s">
        <v>38</v>
      </c>
      <c r="G34" s="35"/>
      <c r="H34" s="35"/>
      <c r="I34" s="154" t="s">
        <v>37</v>
      </c>
      <c r="J34" s="154" t="s">
        <v>39</v>
      </c>
      <c r="K34" s="35"/>
      <c r="L34" s="59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8"/>
      <c r="C35" s="35"/>
      <c r="D35" s="155" t="s">
        <v>40</v>
      </c>
      <c r="E35" s="140" t="s">
        <v>41</v>
      </c>
      <c r="F35" s="156">
        <f>ROUND((SUM(BE107:BE108) + SUM(BE128:BE152)),  2)</f>
        <v>84191</v>
      </c>
      <c r="G35" s="35"/>
      <c r="H35" s="35"/>
      <c r="I35" s="157">
        <v>0.20999999999999999</v>
      </c>
      <c r="J35" s="156">
        <f>ROUND(((SUM(BE107:BE108) + SUM(BE128:BE152))*I35),  2)</f>
        <v>17680.110000000001</v>
      </c>
      <c r="K35" s="35"/>
      <c r="L35" s="59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8"/>
      <c r="C36" s="35"/>
      <c r="D36" s="35"/>
      <c r="E36" s="140" t="s">
        <v>42</v>
      </c>
      <c r="F36" s="156">
        <f>ROUND((SUM(BF107:BF108) + SUM(BF128:BF152)),  2)</f>
        <v>0</v>
      </c>
      <c r="G36" s="35"/>
      <c r="H36" s="35"/>
      <c r="I36" s="157">
        <v>0.14999999999999999</v>
      </c>
      <c r="J36" s="156">
        <f>ROUND(((SUM(BF107:BF108) + SUM(BF128:BF152))*I36),  2)</f>
        <v>0</v>
      </c>
      <c r="K36" s="35"/>
      <c r="L36" s="59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8"/>
      <c r="C37" s="35"/>
      <c r="D37" s="35"/>
      <c r="E37" s="140" t="s">
        <v>43</v>
      </c>
      <c r="F37" s="156">
        <f>ROUND((SUM(BG107:BG108) + SUM(BG128:BG152)),  2)</f>
        <v>0</v>
      </c>
      <c r="G37" s="35"/>
      <c r="H37" s="35"/>
      <c r="I37" s="157">
        <v>0.20999999999999999</v>
      </c>
      <c r="J37" s="156">
        <f>0</f>
        <v>0</v>
      </c>
      <c r="K37" s="35"/>
      <c r="L37" s="59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8"/>
      <c r="C38" s="35"/>
      <c r="D38" s="35"/>
      <c r="E38" s="140" t="s">
        <v>44</v>
      </c>
      <c r="F38" s="156">
        <f>ROUND((SUM(BH107:BH108) + SUM(BH128:BH152)),  2)</f>
        <v>0</v>
      </c>
      <c r="G38" s="35"/>
      <c r="H38" s="35"/>
      <c r="I38" s="157">
        <v>0.14999999999999999</v>
      </c>
      <c r="J38" s="156">
        <f>0</f>
        <v>0</v>
      </c>
      <c r="K38" s="35"/>
      <c r="L38" s="59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8"/>
      <c r="C39" s="35"/>
      <c r="D39" s="35"/>
      <c r="E39" s="140" t="s">
        <v>45</v>
      </c>
      <c r="F39" s="156">
        <f>ROUND((SUM(BI107:BI108) + SUM(BI128:BI152)),  2)</f>
        <v>0</v>
      </c>
      <c r="G39" s="35"/>
      <c r="H39" s="35"/>
      <c r="I39" s="157">
        <v>0</v>
      </c>
      <c r="J39" s="156">
        <f>0</f>
        <v>0</v>
      </c>
      <c r="K39" s="35"/>
      <c r="L39" s="59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9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8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101871.11</v>
      </c>
      <c r="K41" s="164"/>
      <c r="L41" s="59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8"/>
      <c r="C42" s="35"/>
      <c r="D42" s="35"/>
      <c r="E42" s="35"/>
      <c r="F42" s="35"/>
      <c r="G42" s="35"/>
      <c r="H42" s="35"/>
      <c r="I42" s="35"/>
      <c r="J42" s="35"/>
      <c r="K42" s="35"/>
      <c r="L42" s="59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9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59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5"/>
      <c r="B61" s="38"/>
      <c r="C61" s="35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59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5"/>
      <c r="B65" s="38"/>
      <c r="C65" s="35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59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5"/>
      <c r="B76" s="38"/>
      <c r="C76" s="35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59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59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59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4" t="s">
        <v>108</v>
      </c>
      <c r="D82" s="37"/>
      <c r="E82" s="37"/>
      <c r="F82" s="37"/>
      <c r="G82" s="37"/>
      <c r="H82" s="37"/>
      <c r="I82" s="37"/>
      <c r="J82" s="37"/>
      <c r="K82" s="37"/>
      <c r="L82" s="59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9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30" t="s">
        <v>14</v>
      </c>
      <c r="D84" s="37"/>
      <c r="E84" s="37"/>
      <c r="F84" s="37"/>
      <c r="G84" s="37"/>
      <c r="H84" s="37"/>
      <c r="I84" s="37"/>
      <c r="J84" s="37"/>
      <c r="K84" s="37"/>
      <c r="L84" s="59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6" t="str">
        <f>E7</f>
        <v>Nový magistrát - modernizace systému chlazení a souvisejících profesí</v>
      </c>
      <c r="F85" s="30"/>
      <c r="G85" s="30"/>
      <c r="H85" s="30"/>
      <c r="I85" s="37"/>
      <c r="J85" s="37"/>
      <c r="K85" s="37"/>
      <c r="L85" s="59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30" t="s">
        <v>104</v>
      </c>
      <c r="D86" s="37"/>
      <c r="E86" s="37"/>
      <c r="F86" s="37"/>
      <c r="G86" s="37"/>
      <c r="H86" s="37"/>
      <c r="I86" s="37"/>
      <c r="J86" s="37"/>
      <c r="K86" s="37"/>
      <c r="L86" s="59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2" t="str">
        <f>E9</f>
        <v>SO 999 - VRN</v>
      </c>
      <c r="F87" s="37"/>
      <c r="G87" s="37"/>
      <c r="H87" s="37"/>
      <c r="I87" s="37"/>
      <c r="J87" s="37"/>
      <c r="K87" s="37"/>
      <c r="L87" s="59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9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30" t="s">
        <v>18</v>
      </c>
      <c r="D89" s="37"/>
      <c r="E89" s="37"/>
      <c r="F89" s="27" t="str">
        <f>F12</f>
        <v>Liberec</v>
      </c>
      <c r="G89" s="37"/>
      <c r="H89" s="37"/>
      <c r="I89" s="30" t="s">
        <v>20</v>
      </c>
      <c r="J89" s="75" t="str">
        <f>IF(J12="","",J12)</f>
        <v>15. 5. 2023</v>
      </c>
      <c r="K89" s="37"/>
      <c r="L89" s="59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9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30" t="s">
        <v>22</v>
      </c>
      <c r="D91" s="37"/>
      <c r="E91" s="37"/>
      <c r="F91" s="27" t="str">
        <f>E15</f>
        <v>Statutární město Liberec</v>
      </c>
      <c r="G91" s="37"/>
      <c r="H91" s="37"/>
      <c r="I91" s="30" t="s">
        <v>28</v>
      </c>
      <c r="J91" s="31" t="str">
        <f>E21</f>
        <v>Projektový atelier DAVID</v>
      </c>
      <c r="K91" s="37"/>
      <c r="L91" s="59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40.05" customHeight="1">
      <c r="A92" s="35"/>
      <c r="B92" s="36"/>
      <c r="C92" s="30" t="s">
        <v>26</v>
      </c>
      <c r="D92" s="37"/>
      <c r="E92" s="37"/>
      <c r="F92" s="27" t="str">
        <f>IF(E18="","",E18)</f>
        <v xml:space="preserve"> </v>
      </c>
      <c r="G92" s="37"/>
      <c r="H92" s="37"/>
      <c r="I92" s="30" t="s">
        <v>31</v>
      </c>
      <c r="J92" s="31" t="str">
        <f>E24</f>
        <v>Projektový atelier DAVID - Bc. Kosáková</v>
      </c>
      <c r="K92" s="37"/>
      <c r="L92" s="59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9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7" t="s">
        <v>109</v>
      </c>
      <c r="D94" s="134"/>
      <c r="E94" s="134"/>
      <c r="F94" s="134"/>
      <c r="G94" s="134"/>
      <c r="H94" s="134"/>
      <c r="I94" s="134"/>
      <c r="J94" s="178" t="s">
        <v>110</v>
      </c>
      <c r="K94" s="134"/>
      <c r="L94" s="59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9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9" t="s">
        <v>111</v>
      </c>
      <c r="D96" s="37"/>
      <c r="E96" s="37"/>
      <c r="F96" s="37"/>
      <c r="G96" s="37"/>
      <c r="H96" s="37"/>
      <c r="I96" s="37"/>
      <c r="J96" s="106">
        <f>J128</f>
        <v>84191</v>
      </c>
      <c r="K96" s="37"/>
      <c r="L96" s="59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112</v>
      </c>
    </row>
    <row r="97" s="9" customFormat="1" ht="24.96" customHeight="1">
      <c r="A97" s="9"/>
      <c r="B97" s="180"/>
      <c r="C97" s="181"/>
      <c r="D97" s="182" t="s">
        <v>1188</v>
      </c>
      <c r="E97" s="183"/>
      <c r="F97" s="183"/>
      <c r="G97" s="183"/>
      <c r="H97" s="183"/>
      <c r="I97" s="183"/>
      <c r="J97" s="184">
        <f>J129</f>
        <v>18156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1189</v>
      </c>
      <c r="E98" s="183"/>
      <c r="F98" s="183"/>
      <c r="G98" s="183"/>
      <c r="H98" s="183"/>
      <c r="I98" s="183"/>
      <c r="J98" s="184">
        <f>J133</f>
        <v>66035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6"/>
      <c r="C99" s="187"/>
      <c r="D99" s="188" t="s">
        <v>1190</v>
      </c>
      <c r="E99" s="189"/>
      <c r="F99" s="189"/>
      <c r="G99" s="189"/>
      <c r="H99" s="189"/>
      <c r="I99" s="189"/>
      <c r="J99" s="190">
        <f>J134</f>
        <v>25000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1191</v>
      </c>
      <c r="E100" s="189"/>
      <c r="F100" s="189"/>
      <c r="G100" s="189"/>
      <c r="H100" s="189"/>
      <c r="I100" s="189"/>
      <c r="J100" s="190">
        <f>J136</f>
        <v>6335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1192</v>
      </c>
      <c r="E101" s="189"/>
      <c r="F101" s="189"/>
      <c r="G101" s="189"/>
      <c r="H101" s="189"/>
      <c r="I101" s="189"/>
      <c r="J101" s="190">
        <f>J141</f>
        <v>5000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1193</v>
      </c>
      <c r="E102" s="189"/>
      <c r="F102" s="189"/>
      <c r="G102" s="189"/>
      <c r="H102" s="189"/>
      <c r="I102" s="189"/>
      <c r="J102" s="190">
        <f>J143</f>
        <v>15000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1194</v>
      </c>
      <c r="E103" s="189"/>
      <c r="F103" s="189"/>
      <c r="G103" s="189"/>
      <c r="H103" s="189"/>
      <c r="I103" s="189"/>
      <c r="J103" s="190">
        <f>J145</f>
        <v>3500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1195</v>
      </c>
      <c r="E104" s="189"/>
      <c r="F104" s="189"/>
      <c r="G104" s="189"/>
      <c r="H104" s="189"/>
      <c r="I104" s="189"/>
      <c r="J104" s="190">
        <f>J148</f>
        <v>11200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9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9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9.28" customHeight="1">
      <c r="A107" s="35"/>
      <c r="B107" s="36"/>
      <c r="C107" s="179" t="s">
        <v>134</v>
      </c>
      <c r="D107" s="37"/>
      <c r="E107" s="37"/>
      <c r="F107" s="37"/>
      <c r="G107" s="37"/>
      <c r="H107" s="37"/>
      <c r="I107" s="37"/>
      <c r="J107" s="192">
        <v>0</v>
      </c>
      <c r="K107" s="37"/>
      <c r="L107" s="59"/>
      <c r="N107" s="193" t="s">
        <v>40</v>
      </c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8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9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9.28" customHeight="1">
      <c r="A109" s="35"/>
      <c r="B109" s="36"/>
      <c r="C109" s="133" t="s">
        <v>102</v>
      </c>
      <c r="D109" s="134"/>
      <c r="E109" s="134"/>
      <c r="F109" s="134"/>
      <c r="G109" s="134"/>
      <c r="H109" s="134"/>
      <c r="I109" s="134"/>
      <c r="J109" s="135">
        <f>ROUND(J96+J107,2)</f>
        <v>84191</v>
      </c>
      <c r="K109" s="134"/>
      <c r="L109" s="59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59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="2" customFormat="1" ht="6.96" customHeight="1">
      <c r="A114" s="35"/>
      <c r="B114" s="64"/>
      <c r="C114" s="65"/>
      <c r="D114" s="65"/>
      <c r="E114" s="65"/>
      <c r="F114" s="65"/>
      <c r="G114" s="65"/>
      <c r="H114" s="65"/>
      <c r="I114" s="65"/>
      <c r="J114" s="65"/>
      <c r="K114" s="65"/>
      <c r="L114" s="59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4" t="s">
        <v>135</v>
      </c>
      <c r="D115" s="37"/>
      <c r="E115" s="37"/>
      <c r="F115" s="37"/>
      <c r="G115" s="37"/>
      <c r="H115" s="37"/>
      <c r="I115" s="37"/>
      <c r="J115" s="37"/>
      <c r="K115" s="37"/>
      <c r="L115" s="59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9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30" t="s">
        <v>14</v>
      </c>
      <c r="D117" s="37"/>
      <c r="E117" s="37"/>
      <c r="F117" s="37"/>
      <c r="G117" s="37"/>
      <c r="H117" s="37"/>
      <c r="I117" s="37"/>
      <c r="J117" s="37"/>
      <c r="K117" s="37"/>
      <c r="L117" s="59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6.25" customHeight="1">
      <c r="A118" s="35"/>
      <c r="B118" s="36"/>
      <c r="C118" s="37"/>
      <c r="D118" s="37"/>
      <c r="E118" s="176" t="str">
        <f>E7</f>
        <v>Nový magistrát - modernizace systému chlazení a souvisejících profesí</v>
      </c>
      <c r="F118" s="30"/>
      <c r="G118" s="30"/>
      <c r="H118" s="30"/>
      <c r="I118" s="37"/>
      <c r="J118" s="37"/>
      <c r="K118" s="37"/>
      <c r="L118" s="59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30" t="s">
        <v>104</v>
      </c>
      <c r="D119" s="37"/>
      <c r="E119" s="37"/>
      <c r="F119" s="37"/>
      <c r="G119" s="37"/>
      <c r="H119" s="37"/>
      <c r="I119" s="37"/>
      <c r="J119" s="37"/>
      <c r="K119" s="37"/>
      <c r="L119" s="59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72" t="str">
        <f>E9</f>
        <v>SO 999 - VRN</v>
      </c>
      <c r="F120" s="37"/>
      <c r="G120" s="37"/>
      <c r="H120" s="37"/>
      <c r="I120" s="37"/>
      <c r="J120" s="37"/>
      <c r="K120" s="37"/>
      <c r="L120" s="59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9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30" t="s">
        <v>18</v>
      </c>
      <c r="D122" s="37"/>
      <c r="E122" s="37"/>
      <c r="F122" s="27" t="str">
        <f>F12</f>
        <v>Liberec</v>
      </c>
      <c r="G122" s="37"/>
      <c r="H122" s="37"/>
      <c r="I122" s="30" t="s">
        <v>20</v>
      </c>
      <c r="J122" s="75" t="str">
        <f>IF(J12="","",J12)</f>
        <v>15. 5. 2023</v>
      </c>
      <c r="K122" s="37"/>
      <c r="L122" s="59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9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25.65" customHeight="1">
      <c r="A124" s="35"/>
      <c r="B124" s="36"/>
      <c r="C124" s="30" t="s">
        <v>22</v>
      </c>
      <c r="D124" s="37"/>
      <c r="E124" s="37"/>
      <c r="F124" s="27" t="str">
        <f>E15</f>
        <v>Statutární město Liberec</v>
      </c>
      <c r="G124" s="37"/>
      <c r="H124" s="37"/>
      <c r="I124" s="30" t="s">
        <v>28</v>
      </c>
      <c r="J124" s="31" t="str">
        <f>E21</f>
        <v>Projektový atelier DAVID</v>
      </c>
      <c r="K124" s="37"/>
      <c r="L124" s="59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40.05" customHeight="1">
      <c r="A125" s="35"/>
      <c r="B125" s="36"/>
      <c r="C125" s="30" t="s">
        <v>26</v>
      </c>
      <c r="D125" s="37"/>
      <c r="E125" s="37"/>
      <c r="F125" s="27" t="str">
        <f>IF(E18="","",E18)</f>
        <v xml:space="preserve"> </v>
      </c>
      <c r="G125" s="37"/>
      <c r="H125" s="37"/>
      <c r="I125" s="30" t="s">
        <v>31</v>
      </c>
      <c r="J125" s="31" t="str">
        <f>E24</f>
        <v>Projektový atelier DAVID - Bc. Kosáková</v>
      </c>
      <c r="K125" s="37"/>
      <c r="L125" s="59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9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194"/>
      <c r="B127" s="195"/>
      <c r="C127" s="196" t="s">
        <v>136</v>
      </c>
      <c r="D127" s="197" t="s">
        <v>61</v>
      </c>
      <c r="E127" s="197" t="s">
        <v>57</v>
      </c>
      <c r="F127" s="197" t="s">
        <v>58</v>
      </c>
      <c r="G127" s="197" t="s">
        <v>137</v>
      </c>
      <c r="H127" s="197" t="s">
        <v>138</v>
      </c>
      <c r="I127" s="197" t="s">
        <v>139</v>
      </c>
      <c r="J127" s="197" t="s">
        <v>110</v>
      </c>
      <c r="K127" s="198" t="s">
        <v>140</v>
      </c>
      <c r="L127" s="199"/>
      <c r="M127" s="96" t="s">
        <v>1</v>
      </c>
      <c r="N127" s="97" t="s">
        <v>40</v>
      </c>
      <c r="O127" s="97" t="s">
        <v>141</v>
      </c>
      <c r="P127" s="97" t="s">
        <v>142</v>
      </c>
      <c r="Q127" s="97" t="s">
        <v>143</v>
      </c>
      <c r="R127" s="97" t="s">
        <v>144</v>
      </c>
      <c r="S127" s="97" t="s">
        <v>145</v>
      </c>
      <c r="T127" s="98" t="s">
        <v>146</v>
      </c>
      <c r="U127" s="194"/>
      <c r="V127" s="194"/>
      <c r="W127" s="194"/>
      <c r="X127" s="194"/>
      <c r="Y127" s="194"/>
      <c r="Z127" s="194"/>
      <c r="AA127" s="194"/>
      <c r="AB127" s="194"/>
      <c r="AC127" s="194"/>
      <c r="AD127" s="194"/>
      <c r="AE127" s="194"/>
    </row>
    <row r="128" s="2" customFormat="1" ht="22.8" customHeight="1">
      <c r="A128" s="35"/>
      <c r="B128" s="36"/>
      <c r="C128" s="103" t="s">
        <v>147</v>
      </c>
      <c r="D128" s="37"/>
      <c r="E128" s="37"/>
      <c r="F128" s="37"/>
      <c r="G128" s="37"/>
      <c r="H128" s="37"/>
      <c r="I128" s="37"/>
      <c r="J128" s="200">
        <f>BK128</f>
        <v>84191</v>
      </c>
      <c r="K128" s="37"/>
      <c r="L128" s="38"/>
      <c r="M128" s="99"/>
      <c r="N128" s="201"/>
      <c r="O128" s="100"/>
      <c r="P128" s="202">
        <f>P129+P133</f>
        <v>12</v>
      </c>
      <c r="Q128" s="100"/>
      <c r="R128" s="202">
        <f>R129+R133</f>
        <v>0</v>
      </c>
      <c r="S128" s="100"/>
      <c r="T128" s="203">
        <f>T129+T133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75</v>
      </c>
      <c r="AU128" s="18" t="s">
        <v>112</v>
      </c>
      <c r="BK128" s="204">
        <f>BK129+BK133</f>
        <v>84191</v>
      </c>
    </row>
    <row r="129" s="12" customFormat="1" ht="25.92" customHeight="1">
      <c r="A129" s="12"/>
      <c r="B129" s="205"/>
      <c r="C129" s="206"/>
      <c r="D129" s="207" t="s">
        <v>75</v>
      </c>
      <c r="E129" s="208" t="s">
        <v>1196</v>
      </c>
      <c r="F129" s="208" t="s">
        <v>1197</v>
      </c>
      <c r="G129" s="206"/>
      <c r="H129" s="206"/>
      <c r="I129" s="206"/>
      <c r="J129" s="209">
        <f>BK129</f>
        <v>18156</v>
      </c>
      <c r="K129" s="206"/>
      <c r="L129" s="210"/>
      <c r="M129" s="211"/>
      <c r="N129" s="212"/>
      <c r="O129" s="212"/>
      <c r="P129" s="213">
        <f>SUM(P130:P132)</f>
        <v>12</v>
      </c>
      <c r="Q129" s="212"/>
      <c r="R129" s="213">
        <f>SUM(R130:R132)</f>
        <v>0</v>
      </c>
      <c r="S129" s="212"/>
      <c r="T129" s="214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157</v>
      </c>
      <c r="AT129" s="216" t="s">
        <v>75</v>
      </c>
      <c r="AU129" s="216" t="s">
        <v>76</v>
      </c>
      <c r="AY129" s="215" t="s">
        <v>150</v>
      </c>
      <c r="BK129" s="217">
        <f>SUM(BK130:BK132)</f>
        <v>18156</v>
      </c>
    </row>
    <row r="130" s="2" customFormat="1" ht="16.5" customHeight="1">
      <c r="A130" s="35"/>
      <c r="B130" s="36"/>
      <c r="C130" s="220" t="s">
        <v>204</v>
      </c>
      <c r="D130" s="220" t="s">
        <v>152</v>
      </c>
      <c r="E130" s="221" t="s">
        <v>1198</v>
      </c>
      <c r="F130" s="222" t="s">
        <v>1199</v>
      </c>
      <c r="G130" s="223" t="s">
        <v>871</v>
      </c>
      <c r="H130" s="224">
        <v>12</v>
      </c>
      <c r="I130" s="225">
        <v>1513</v>
      </c>
      <c r="J130" s="225">
        <f>ROUND(I130*H130,2)</f>
        <v>18156</v>
      </c>
      <c r="K130" s="222" t="s">
        <v>1</v>
      </c>
      <c r="L130" s="38"/>
      <c r="M130" s="226" t="s">
        <v>1</v>
      </c>
      <c r="N130" s="227" t="s">
        <v>41</v>
      </c>
      <c r="O130" s="228">
        <v>1</v>
      </c>
      <c r="P130" s="228">
        <f>O130*H130</f>
        <v>12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0" t="s">
        <v>1200</v>
      </c>
      <c r="AT130" s="230" t="s">
        <v>152</v>
      </c>
      <c r="AU130" s="230" t="s">
        <v>84</v>
      </c>
      <c r="AY130" s="18" t="s">
        <v>150</v>
      </c>
      <c r="BE130" s="231">
        <f>IF(N130="základní",J130,0)</f>
        <v>18156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18156</v>
      </c>
      <c r="BL130" s="18" t="s">
        <v>1200</v>
      </c>
      <c r="BM130" s="230" t="s">
        <v>1201</v>
      </c>
    </row>
    <row r="131" s="15" customFormat="1">
      <c r="A131" s="15"/>
      <c r="B131" s="253"/>
      <c r="C131" s="254"/>
      <c r="D131" s="234" t="s">
        <v>159</v>
      </c>
      <c r="E131" s="255" t="s">
        <v>1</v>
      </c>
      <c r="F131" s="256" t="s">
        <v>1202</v>
      </c>
      <c r="G131" s="254"/>
      <c r="H131" s="255" t="s">
        <v>1</v>
      </c>
      <c r="I131" s="254"/>
      <c r="J131" s="254"/>
      <c r="K131" s="254"/>
      <c r="L131" s="257"/>
      <c r="M131" s="258"/>
      <c r="N131" s="259"/>
      <c r="O131" s="259"/>
      <c r="P131" s="259"/>
      <c r="Q131" s="259"/>
      <c r="R131" s="259"/>
      <c r="S131" s="259"/>
      <c r="T131" s="26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1" t="s">
        <v>159</v>
      </c>
      <c r="AU131" s="261" t="s">
        <v>84</v>
      </c>
      <c r="AV131" s="15" t="s">
        <v>84</v>
      </c>
      <c r="AW131" s="15" t="s">
        <v>30</v>
      </c>
      <c r="AX131" s="15" t="s">
        <v>76</v>
      </c>
      <c r="AY131" s="261" t="s">
        <v>150</v>
      </c>
    </row>
    <row r="132" s="13" customFormat="1">
      <c r="A132" s="13"/>
      <c r="B132" s="232"/>
      <c r="C132" s="233"/>
      <c r="D132" s="234" t="s">
        <v>159</v>
      </c>
      <c r="E132" s="235" t="s">
        <v>1</v>
      </c>
      <c r="F132" s="236" t="s">
        <v>228</v>
      </c>
      <c r="G132" s="233"/>
      <c r="H132" s="237">
        <v>12</v>
      </c>
      <c r="I132" s="233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159</v>
      </c>
      <c r="AU132" s="242" t="s">
        <v>84</v>
      </c>
      <c r="AV132" s="13" t="s">
        <v>86</v>
      </c>
      <c r="AW132" s="13" t="s">
        <v>30</v>
      </c>
      <c r="AX132" s="13" t="s">
        <v>84</v>
      </c>
      <c r="AY132" s="242" t="s">
        <v>150</v>
      </c>
    </row>
    <row r="133" s="12" customFormat="1" ht="25.92" customHeight="1">
      <c r="A133" s="12"/>
      <c r="B133" s="205"/>
      <c r="C133" s="206"/>
      <c r="D133" s="207" t="s">
        <v>75</v>
      </c>
      <c r="E133" s="208" t="s">
        <v>97</v>
      </c>
      <c r="F133" s="208" t="s">
        <v>1203</v>
      </c>
      <c r="G133" s="206"/>
      <c r="H133" s="206"/>
      <c r="I133" s="206"/>
      <c r="J133" s="209">
        <f>BK133</f>
        <v>66035</v>
      </c>
      <c r="K133" s="206"/>
      <c r="L133" s="210"/>
      <c r="M133" s="211"/>
      <c r="N133" s="212"/>
      <c r="O133" s="212"/>
      <c r="P133" s="213">
        <f>P134+P136+P141+P143+P145+P148</f>
        <v>0</v>
      </c>
      <c r="Q133" s="212"/>
      <c r="R133" s="213">
        <f>R134+R136+R141+R143+R145+R148</f>
        <v>0</v>
      </c>
      <c r="S133" s="212"/>
      <c r="T133" s="214">
        <f>T134+T136+T141+T143+T145+T148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5" t="s">
        <v>176</v>
      </c>
      <c r="AT133" s="216" t="s">
        <v>75</v>
      </c>
      <c r="AU133" s="216" t="s">
        <v>76</v>
      </c>
      <c r="AY133" s="215" t="s">
        <v>150</v>
      </c>
      <c r="BK133" s="217">
        <f>BK134+BK136+BK141+BK143+BK145+BK148</f>
        <v>66035</v>
      </c>
    </row>
    <row r="134" s="12" customFormat="1" ht="22.8" customHeight="1">
      <c r="A134" s="12"/>
      <c r="B134" s="205"/>
      <c r="C134" s="206"/>
      <c r="D134" s="207" t="s">
        <v>75</v>
      </c>
      <c r="E134" s="218" t="s">
        <v>1204</v>
      </c>
      <c r="F134" s="218" t="s">
        <v>1205</v>
      </c>
      <c r="G134" s="206"/>
      <c r="H134" s="206"/>
      <c r="I134" s="206"/>
      <c r="J134" s="219">
        <f>BK134</f>
        <v>25000</v>
      </c>
      <c r="K134" s="206"/>
      <c r="L134" s="210"/>
      <c r="M134" s="211"/>
      <c r="N134" s="212"/>
      <c r="O134" s="212"/>
      <c r="P134" s="213">
        <f>P135</f>
        <v>0</v>
      </c>
      <c r="Q134" s="212"/>
      <c r="R134" s="213">
        <f>R135</f>
        <v>0</v>
      </c>
      <c r="S134" s="212"/>
      <c r="T134" s="214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176</v>
      </c>
      <c r="AT134" s="216" t="s">
        <v>75</v>
      </c>
      <c r="AU134" s="216" t="s">
        <v>84</v>
      </c>
      <c r="AY134" s="215" t="s">
        <v>150</v>
      </c>
      <c r="BK134" s="217">
        <f>BK135</f>
        <v>25000</v>
      </c>
    </row>
    <row r="135" s="2" customFormat="1" ht="16.5" customHeight="1">
      <c r="A135" s="35"/>
      <c r="B135" s="36"/>
      <c r="C135" s="220" t="s">
        <v>84</v>
      </c>
      <c r="D135" s="220" t="s">
        <v>152</v>
      </c>
      <c r="E135" s="221" t="s">
        <v>1206</v>
      </c>
      <c r="F135" s="222" t="s">
        <v>1207</v>
      </c>
      <c r="G135" s="223" t="s">
        <v>194</v>
      </c>
      <c r="H135" s="224">
        <v>1</v>
      </c>
      <c r="I135" s="225">
        <v>25000</v>
      </c>
      <c r="J135" s="225">
        <f>ROUND(I135*H135,2)</f>
        <v>25000</v>
      </c>
      <c r="K135" s="222" t="s">
        <v>1</v>
      </c>
      <c r="L135" s="38"/>
      <c r="M135" s="226" t="s">
        <v>1</v>
      </c>
      <c r="N135" s="227" t="s">
        <v>41</v>
      </c>
      <c r="O135" s="228">
        <v>0</v>
      </c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0" t="s">
        <v>1208</v>
      </c>
      <c r="AT135" s="230" t="s">
        <v>152</v>
      </c>
      <c r="AU135" s="230" t="s">
        <v>86</v>
      </c>
      <c r="AY135" s="18" t="s">
        <v>150</v>
      </c>
      <c r="BE135" s="231">
        <f>IF(N135="základní",J135,0)</f>
        <v>25000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25000</v>
      </c>
      <c r="BL135" s="18" t="s">
        <v>1208</v>
      </c>
      <c r="BM135" s="230" t="s">
        <v>1209</v>
      </c>
    </row>
    <row r="136" s="12" customFormat="1" ht="22.8" customHeight="1">
      <c r="A136" s="12"/>
      <c r="B136" s="205"/>
      <c r="C136" s="206"/>
      <c r="D136" s="207" t="s">
        <v>75</v>
      </c>
      <c r="E136" s="218" t="s">
        <v>1210</v>
      </c>
      <c r="F136" s="218" t="s">
        <v>1211</v>
      </c>
      <c r="G136" s="206"/>
      <c r="H136" s="206"/>
      <c r="I136" s="206"/>
      <c r="J136" s="219">
        <f>BK136</f>
        <v>6335</v>
      </c>
      <c r="K136" s="206"/>
      <c r="L136" s="210"/>
      <c r="M136" s="211"/>
      <c r="N136" s="212"/>
      <c r="O136" s="212"/>
      <c r="P136" s="213">
        <f>SUM(P137:P140)</f>
        <v>0</v>
      </c>
      <c r="Q136" s="212"/>
      <c r="R136" s="213">
        <f>SUM(R137:R140)</f>
        <v>0</v>
      </c>
      <c r="S136" s="212"/>
      <c r="T136" s="214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5" t="s">
        <v>176</v>
      </c>
      <c r="AT136" s="216" t="s">
        <v>75</v>
      </c>
      <c r="AU136" s="216" t="s">
        <v>84</v>
      </c>
      <c r="AY136" s="215" t="s">
        <v>150</v>
      </c>
      <c r="BK136" s="217">
        <f>SUM(BK137:BK140)</f>
        <v>6335</v>
      </c>
    </row>
    <row r="137" s="2" customFormat="1" ht="16.5" customHeight="1">
      <c r="A137" s="35"/>
      <c r="B137" s="36"/>
      <c r="C137" s="220" t="s">
        <v>86</v>
      </c>
      <c r="D137" s="220" t="s">
        <v>152</v>
      </c>
      <c r="E137" s="221" t="s">
        <v>1212</v>
      </c>
      <c r="F137" s="222" t="s">
        <v>1213</v>
      </c>
      <c r="G137" s="223" t="s">
        <v>293</v>
      </c>
      <c r="H137" s="224">
        <v>8.9000000000000004</v>
      </c>
      <c r="I137" s="225">
        <v>150</v>
      </c>
      <c r="J137" s="225">
        <f>ROUND(I137*H137,2)</f>
        <v>1335</v>
      </c>
      <c r="K137" s="222" t="s">
        <v>156</v>
      </c>
      <c r="L137" s="38"/>
      <c r="M137" s="226" t="s">
        <v>1</v>
      </c>
      <c r="N137" s="227" t="s">
        <v>41</v>
      </c>
      <c r="O137" s="228">
        <v>0</v>
      </c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0" t="s">
        <v>1208</v>
      </c>
      <c r="AT137" s="230" t="s">
        <v>152</v>
      </c>
      <c r="AU137" s="230" t="s">
        <v>86</v>
      </c>
      <c r="AY137" s="18" t="s">
        <v>150</v>
      </c>
      <c r="BE137" s="231">
        <f>IF(N137="základní",J137,0)</f>
        <v>1335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1335</v>
      </c>
      <c r="BL137" s="18" t="s">
        <v>1208</v>
      </c>
      <c r="BM137" s="230" t="s">
        <v>1214</v>
      </c>
    </row>
    <row r="138" s="13" customFormat="1">
      <c r="A138" s="13"/>
      <c r="B138" s="232"/>
      <c r="C138" s="233"/>
      <c r="D138" s="234" t="s">
        <v>159</v>
      </c>
      <c r="E138" s="235" t="s">
        <v>1</v>
      </c>
      <c r="F138" s="236" t="s">
        <v>1215</v>
      </c>
      <c r="G138" s="233"/>
      <c r="H138" s="237">
        <v>8.9000000000000004</v>
      </c>
      <c r="I138" s="233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159</v>
      </c>
      <c r="AU138" s="242" t="s">
        <v>86</v>
      </c>
      <c r="AV138" s="13" t="s">
        <v>86</v>
      </c>
      <c r="AW138" s="13" t="s">
        <v>30</v>
      </c>
      <c r="AX138" s="13" t="s">
        <v>84</v>
      </c>
      <c r="AY138" s="242" t="s">
        <v>150</v>
      </c>
    </row>
    <row r="139" s="2" customFormat="1" ht="16.5" customHeight="1">
      <c r="A139" s="35"/>
      <c r="B139" s="36"/>
      <c r="C139" s="220" t="s">
        <v>157</v>
      </c>
      <c r="D139" s="220" t="s">
        <v>152</v>
      </c>
      <c r="E139" s="221" t="s">
        <v>1216</v>
      </c>
      <c r="F139" s="222" t="s">
        <v>1217</v>
      </c>
      <c r="G139" s="223" t="s">
        <v>194</v>
      </c>
      <c r="H139" s="224">
        <v>1</v>
      </c>
      <c r="I139" s="225">
        <v>3000</v>
      </c>
      <c r="J139" s="225">
        <f>ROUND(I139*H139,2)</f>
        <v>3000</v>
      </c>
      <c r="K139" s="222" t="s">
        <v>156</v>
      </c>
      <c r="L139" s="38"/>
      <c r="M139" s="226" t="s">
        <v>1</v>
      </c>
      <c r="N139" s="227" t="s">
        <v>41</v>
      </c>
      <c r="O139" s="228">
        <v>0</v>
      </c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0" t="s">
        <v>1208</v>
      </c>
      <c r="AT139" s="230" t="s">
        <v>152</v>
      </c>
      <c r="AU139" s="230" t="s">
        <v>86</v>
      </c>
      <c r="AY139" s="18" t="s">
        <v>150</v>
      </c>
      <c r="BE139" s="231">
        <f>IF(N139="základní",J139,0)</f>
        <v>3000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3000</v>
      </c>
      <c r="BL139" s="18" t="s">
        <v>1208</v>
      </c>
      <c r="BM139" s="230" t="s">
        <v>1218</v>
      </c>
    </row>
    <row r="140" s="2" customFormat="1" ht="16.5" customHeight="1">
      <c r="A140" s="35"/>
      <c r="B140" s="36"/>
      <c r="C140" s="220" t="s">
        <v>166</v>
      </c>
      <c r="D140" s="220" t="s">
        <v>152</v>
      </c>
      <c r="E140" s="221" t="s">
        <v>1219</v>
      </c>
      <c r="F140" s="222" t="s">
        <v>1220</v>
      </c>
      <c r="G140" s="223" t="s">
        <v>1221</v>
      </c>
      <c r="H140" s="224">
        <v>1</v>
      </c>
      <c r="I140" s="225">
        <v>2000</v>
      </c>
      <c r="J140" s="225">
        <f>ROUND(I140*H140,2)</f>
        <v>2000</v>
      </c>
      <c r="K140" s="222" t="s">
        <v>156</v>
      </c>
      <c r="L140" s="38"/>
      <c r="M140" s="226" t="s">
        <v>1</v>
      </c>
      <c r="N140" s="227" t="s">
        <v>41</v>
      </c>
      <c r="O140" s="228">
        <v>0</v>
      </c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0" t="s">
        <v>1208</v>
      </c>
      <c r="AT140" s="230" t="s">
        <v>152</v>
      </c>
      <c r="AU140" s="230" t="s">
        <v>86</v>
      </c>
      <c r="AY140" s="18" t="s">
        <v>150</v>
      </c>
      <c r="BE140" s="231">
        <f>IF(N140="základní",J140,0)</f>
        <v>2000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84</v>
      </c>
      <c r="BK140" s="231">
        <f>ROUND(I140*H140,2)</f>
        <v>2000</v>
      </c>
      <c r="BL140" s="18" t="s">
        <v>1208</v>
      </c>
      <c r="BM140" s="230" t="s">
        <v>1222</v>
      </c>
    </row>
    <row r="141" s="12" customFormat="1" ht="22.8" customHeight="1">
      <c r="A141" s="12"/>
      <c r="B141" s="205"/>
      <c r="C141" s="206"/>
      <c r="D141" s="207" t="s">
        <v>75</v>
      </c>
      <c r="E141" s="218" t="s">
        <v>1223</v>
      </c>
      <c r="F141" s="218" t="s">
        <v>1224</v>
      </c>
      <c r="G141" s="206"/>
      <c r="H141" s="206"/>
      <c r="I141" s="206"/>
      <c r="J141" s="219">
        <f>BK141</f>
        <v>5000</v>
      </c>
      <c r="K141" s="206"/>
      <c r="L141" s="210"/>
      <c r="M141" s="211"/>
      <c r="N141" s="212"/>
      <c r="O141" s="212"/>
      <c r="P141" s="213">
        <f>P142</f>
        <v>0</v>
      </c>
      <c r="Q141" s="212"/>
      <c r="R141" s="213">
        <f>R142</f>
        <v>0</v>
      </c>
      <c r="S141" s="212"/>
      <c r="T141" s="214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5" t="s">
        <v>176</v>
      </c>
      <c r="AT141" s="216" t="s">
        <v>75</v>
      </c>
      <c r="AU141" s="216" t="s">
        <v>84</v>
      </c>
      <c r="AY141" s="215" t="s">
        <v>150</v>
      </c>
      <c r="BK141" s="217">
        <f>BK142</f>
        <v>5000</v>
      </c>
    </row>
    <row r="142" s="2" customFormat="1" ht="16.5" customHeight="1">
      <c r="A142" s="35"/>
      <c r="B142" s="36"/>
      <c r="C142" s="220" t="s">
        <v>176</v>
      </c>
      <c r="D142" s="220" t="s">
        <v>152</v>
      </c>
      <c r="E142" s="221" t="s">
        <v>1225</v>
      </c>
      <c r="F142" s="222" t="s">
        <v>1226</v>
      </c>
      <c r="G142" s="223" t="s">
        <v>194</v>
      </c>
      <c r="H142" s="224">
        <v>1</v>
      </c>
      <c r="I142" s="225">
        <v>5000</v>
      </c>
      <c r="J142" s="225">
        <f>ROUND(I142*H142,2)</f>
        <v>5000</v>
      </c>
      <c r="K142" s="222" t="s">
        <v>156</v>
      </c>
      <c r="L142" s="38"/>
      <c r="M142" s="226" t="s">
        <v>1</v>
      </c>
      <c r="N142" s="227" t="s">
        <v>41</v>
      </c>
      <c r="O142" s="228">
        <v>0</v>
      </c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0" t="s">
        <v>1208</v>
      </c>
      <c r="AT142" s="230" t="s">
        <v>152</v>
      </c>
      <c r="AU142" s="230" t="s">
        <v>86</v>
      </c>
      <c r="AY142" s="18" t="s">
        <v>150</v>
      </c>
      <c r="BE142" s="231">
        <f>IF(N142="základní",J142,0)</f>
        <v>5000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5000</v>
      </c>
      <c r="BL142" s="18" t="s">
        <v>1208</v>
      </c>
      <c r="BM142" s="230" t="s">
        <v>1227</v>
      </c>
    </row>
    <row r="143" s="12" customFormat="1" ht="22.8" customHeight="1">
      <c r="A143" s="12"/>
      <c r="B143" s="205"/>
      <c r="C143" s="206"/>
      <c r="D143" s="207" t="s">
        <v>75</v>
      </c>
      <c r="E143" s="218" t="s">
        <v>1228</v>
      </c>
      <c r="F143" s="218" t="s">
        <v>1229</v>
      </c>
      <c r="G143" s="206"/>
      <c r="H143" s="206"/>
      <c r="I143" s="206"/>
      <c r="J143" s="219">
        <f>BK143</f>
        <v>15000</v>
      </c>
      <c r="K143" s="206"/>
      <c r="L143" s="210"/>
      <c r="M143" s="211"/>
      <c r="N143" s="212"/>
      <c r="O143" s="212"/>
      <c r="P143" s="213">
        <f>P144</f>
        <v>0</v>
      </c>
      <c r="Q143" s="212"/>
      <c r="R143" s="213">
        <f>R144</f>
        <v>0</v>
      </c>
      <c r="S143" s="212"/>
      <c r="T143" s="214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5" t="s">
        <v>176</v>
      </c>
      <c r="AT143" s="216" t="s">
        <v>75</v>
      </c>
      <c r="AU143" s="216" t="s">
        <v>84</v>
      </c>
      <c r="AY143" s="215" t="s">
        <v>150</v>
      </c>
      <c r="BK143" s="217">
        <f>BK144</f>
        <v>15000</v>
      </c>
    </row>
    <row r="144" s="2" customFormat="1" ht="16.5" customHeight="1">
      <c r="A144" s="35"/>
      <c r="B144" s="36"/>
      <c r="C144" s="220" t="s">
        <v>199</v>
      </c>
      <c r="D144" s="220" t="s">
        <v>152</v>
      </c>
      <c r="E144" s="221" t="s">
        <v>1230</v>
      </c>
      <c r="F144" s="222" t="s">
        <v>1231</v>
      </c>
      <c r="G144" s="223" t="s">
        <v>194</v>
      </c>
      <c r="H144" s="224">
        <v>1</v>
      </c>
      <c r="I144" s="225">
        <v>15000</v>
      </c>
      <c r="J144" s="225">
        <f>ROUND(I144*H144,2)</f>
        <v>15000</v>
      </c>
      <c r="K144" s="222" t="s">
        <v>156</v>
      </c>
      <c r="L144" s="38"/>
      <c r="M144" s="226" t="s">
        <v>1</v>
      </c>
      <c r="N144" s="227" t="s">
        <v>41</v>
      </c>
      <c r="O144" s="228">
        <v>0</v>
      </c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0" t="s">
        <v>1208</v>
      </c>
      <c r="AT144" s="230" t="s">
        <v>152</v>
      </c>
      <c r="AU144" s="230" t="s">
        <v>86</v>
      </c>
      <c r="AY144" s="18" t="s">
        <v>150</v>
      </c>
      <c r="BE144" s="231">
        <f>IF(N144="základní",J144,0)</f>
        <v>15000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15000</v>
      </c>
      <c r="BL144" s="18" t="s">
        <v>1208</v>
      </c>
      <c r="BM144" s="230" t="s">
        <v>1232</v>
      </c>
    </row>
    <row r="145" s="12" customFormat="1" ht="22.8" customHeight="1">
      <c r="A145" s="12"/>
      <c r="B145" s="205"/>
      <c r="C145" s="206"/>
      <c r="D145" s="207" t="s">
        <v>75</v>
      </c>
      <c r="E145" s="218" t="s">
        <v>1233</v>
      </c>
      <c r="F145" s="218" t="s">
        <v>1234</v>
      </c>
      <c r="G145" s="206"/>
      <c r="H145" s="206"/>
      <c r="I145" s="206"/>
      <c r="J145" s="219">
        <f>BK145</f>
        <v>3500</v>
      </c>
      <c r="K145" s="206"/>
      <c r="L145" s="210"/>
      <c r="M145" s="211"/>
      <c r="N145" s="212"/>
      <c r="O145" s="212"/>
      <c r="P145" s="213">
        <f>SUM(P146:P147)</f>
        <v>0</v>
      </c>
      <c r="Q145" s="212"/>
      <c r="R145" s="213">
        <f>SUM(R146:R147)</f>
        <v>0</v>
      </c>
      <c r="S145" s="212"/>
      <c r="T145" s="214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5" t="s">
        <v>176</v>
      </c>
      <c r="AT145" s="216" t="s">
        <v>75</v>
      </c>
      <c r="AU145" s="216" t="s">
        <v>84</v>
      </c>
      <c r="AY145" s="215" t="s">
        <v>150</v>
      </c>
      <c r="BK145" s="217">
        <f>SUM(BK146:BK147)</f>
        <v>3500</v>
      </c>
    </row>
    <row r="146" s="2" customFormat="1" ht="21.75" customHeight="1">
      <c r="A146" s="35"/>
      <c r="B146" s="36"/>
      <c r="C146" s="220" t="s">
        <v>186</v>
      </c>
      <c r="D146" s="220" t="s">
        <v>152</v>
      </c>
      <c r="E146" s="221" t="s">
        <v>1235</v>
      </c>
      <c r="F146" s="222" t="s">
        <v>1236</v>
      </c>
      <c r="G146" s="223" t="s">
        <v>1237</v>
      </c>
      <c r="H146" s="224">
        <v>10</v>
      </c>
      <c r="I146" s="225">
        <v>350</v>
      </c>
      <c r="J146" s="225">
        <f>ROUND(I146*H146,2)</f>
        <v>3500</v>
      </c>
      <c r="K146" s="222" t="s">
        <v>1</v>
      </c>
      <c r="L146" s="38"/>
      <c r="M146" s="226" t="s">
        <v>1</v>
      </c>
      <c r="N146" s="227" t="s">
        <v>41</v>
      </c>
      <c r="O146" s="228">
        <v>0</v>
      </c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0" t="s">
        <v>1208</v>
      </c>
      <c r="AT146" s="230" t="s">
        <v>152</v>
      </c>
      <c r="AU146" s="230" t="s">
        <v>86</v>
      </c>
      <c r="AY146" s="18" t="s">
        <v>150</v>
      </c>
      <c r="BE146" s="231">
        <f>IF(N146="základní",J146,0)</f>
        <v>3500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3500</v>
      </c>
      <c r="BL146" s="18" t="s">
        <v>1208</v>
      </c>
      <c r="BM146" s="230" t="s">
        <v>1238</v>
      </c>
    </row>
    <row r="147" s="13" customFormat="1">
      <c r="A147" s="13"/>
      <c r="B147" s="232"/>
      <c r="C147" s="233"/>
      <c r="D147" s="234" t="s">
        <v>159</v>
      </c>
      <c r="E147" s="235" t="s">
        <v>1</v>
      </c>
      <c r="F147" s="236" t="s">
        <v>1239</v>
      </c>
      <c r="G147" s="233"/>
      <c r="H147" s="237">
        <v>10</v>
      </c>
      <c r="I147" s="233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159</v>
      </c>
      <c r="AU147" s="242" t="s">
        <v>86</v>
      </c>
      <c r="AV147" s="13" t="s">
        <v>86</v>
      </c>
      <c r="AW147" s="13" t="s">
        <v>30</v>
      </c>
      <c r="AX147" s="13" t="s">
        <v>84</v>
      </c>
      <c r="AY147" s="242" t="s">
        <v>150</v>
      </c>
    </row>
    <row r="148" s="12" customFormat="1" ht="22.8" customHeight="1">
      <c r="A148" s="12"/>
      <c r="B148" s="205"/>
      <c r="C148" s="206"/>
      <c r="D148" s="207" t="s">
        <v>75</v>
      </c>
      <c r="E148" s="218" t="s">
        <v>1240</v>
      </c>
      <c r="F148" s="218" t="s">
        <v>107</v>
      </c>
      <c r="G148" s="206"/>
      <c r="H148" s="206"/>
      <c r="I148" s="206"/>
      <c r="J148" s="219">
        <f>BK148</f>
        <v>11200</v>
      </c>
      <c r="K148" s="206"/>
      <c r="L148" s="210"/>
      <c r="M148" s="211"/>
      <c r="N148" s="212"/>
      <c r="O148" s="212"/>
      <c r="P148" s="213">
        <f>SUM(P149:P152)</f>
        <v>0</v>
      </c>
      <c r="Q148" s="212"/>
      <c r="R148" s="213">
        <f>SUM(R149:R152)</f>
        <v>0</v>
      </c>
      <c r="S148" s="212"/>
      <c r="T148" s="214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5" t="s">
        <v>176</v>
      </c>
      <c r="AT148" s="216" t="s">
        <v>75</v>
      </c>
      <c r="AU148" s="216" t="s">
        <v>84</v>
      </c>
      <c r="AY148" s="215" t="s">
        <v>150</v>
      </c>
      <c r="BK148" s="217">
        <f>SUM(BK149:BK152)</f>
        <v>11200</v>
      </c>
    </row>
    <row r="149" s="2" customFormat="1" ht="16.5" customHeight="1">
      <c r="A149" s="35"/>
      <c r="B149" s="36"/>
      <c r="C149" s="220" t="s">
        <v>191</v>
      </c>
      <c r="D149" s="220" t="s">
        <v>152</v>
      </c>
      <c r="E149" s="221" t="s">
        <v>1241</v>
      </c>
      <c r="F149" s="222" t="s">
        <v>1242</v>
      </c>
      <c r="G149" s="223" t="s">
        <v>1243</v>
      </c>
      <c r="H149" s="224">
        <v>40</v>
      </c>
      <c r="I149" s="225">
        <v>280</v>
      </c>
      <c r="J149" s="225">
        <f>ROUND(I149*H149,2)</f>
        <v>11200</v>
      </c>
      <c r="K149" s="222" t="s">
        <v>156</v>
      </c>
      <c r="L149" s="38"/>
      <c r="M149" s="226" t="s">
        <v>1</v>
      </c>
      <c r="N149" s="227" t="s">
        <v>41</v>
      </c>
      <c r="O149" s="228">
        <v>0</v>
      </c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0" t="s">
        <v>1208</v>
      </c>
      <c r="AT149" s="230" t="s">
        <v>152</v>
      </c>
      <c r="AU149" s="230" t="s">
        <v>86</v>
      </c>
      <c r="AY149" s="18" t="s">
        <v>150</v>
      </c>
      <c r="BE149" s="231">
        <f>IF(N149="základní",J149,0)</f>
        <v>11200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11200</v>
      </c>
      <c r="BL149" s="18" t="s">
        <v>1208</v>
      </c>
      <c r="BM149" s="230" t="s">
        <v>1244</v>
      </c>
    </row>
    <row r="150" s="13" customFormat="1">
      <c r="A150" s="13"/>
      <c r="B150" s="232"/>
      <c r="C150" s="233"/>
      <c r="D150" s="234" t="s">
        <v>159</v>
      </c>
      <c r="E150" s="235" t="s">
        <v>1</v>
      </c>
      <c r="F150" s="236" t="s">
        <v>1245</v>
      </c>
      <c r="G150" s="233"/>
      <c r="H150" s="237">
        <v>16</v>
      </c>
      <c r="I150" s="233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159</v>
      </c>
      <c r="AU150" s="242" t="s">
        <v>86</v>
      </c>
      <c r="AV150" s="13" t="s">
        <v>86</v>
      </c>
      <c r="AW150" s="13" t="s">
        <v>30</v>
      </c>
      <c r="AX150" s="13" t="s">
        <v>76</v>
      </c>
      <c r="AY150" s="242" t="s">
        <v>150</v>
      </c>
    </row>
    <row r="151" s="13" customFormat="1">
      <c r="A151" s="13"/>
      <c r="B151" s="232"/>
      <c r="C151" s="233"/>
      <c r="D151" s="234" t="s">
        <v>159</v>
      </c>
      <c r="E151" s="235" t="s">
        <v>1</v>
      </c>
      <c r="F151" s="236" t="s">
        <v>1246</v>
      </c>
      <c r="G151" s="233"/>
      <c r="H151" s="237">
        <v>24</v>
      </c>
      <c r="I151" s="233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159</v>
      </c>
      <c r="AU151" s="242" t="s">
        <v>86</v>
      </c>
      <c r="AV151" s="13" t="s">
        <v>86</v>
      </c>
      <c r="AW151" s="13" t="s">
        <v>30</v>
      </c>
      <c r="AX151" s="13" t="s">
        <v>76</v>
      </c>
      <c r="AY151" s="242" t="s">
        <v>150</v>
      </c>
    </row>
    <row r="152" s="14" customFormat="1">
      <c r="A152" s="14"/>
      <c r="B152" s="243"/>
      <c r="C152" s="244"/>
      <c r="D152" s="234" t="s">
        <v>159</v>
      </c>
      <c r="E152" s="245" t="s">
        <v>1</v>
      </c>
      <c r="F152" s="246" t="s">
        <v>185</v>
      </c>
      <c r="G152" s="244"/>
      <c r="H152" s="247">
        <v>40</v>
      </c>
      <c r="I152" s="244"/>
      <c r="J152" s="244"/>
      <c r="K152" s="244"/>
      <c r="L152" s="248"/>
      <c r="M152" s="288"/>
      <c r="N152" s="289"/>
      <c r="O152" s="289"/>
      <c r="P152" s="289"/>
      <c r="Q152" s="289"/>
      <c r="R152" s="289"/>
      <c r="S152" s="289"/>
      <c r="T152" s="29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159</v>
      </c>
      <c r="AU152" s="252" t="s">
        <v>86</v>
      </c>
      <c r="AV152" s="14" t="s">
        <v>157</v>
      </c>
      <c r="AW152" s="14" t="s">
        <v>30</v>
      </c>
      <c r="AX152" s="14" t="s">
        <v>84</v>
      </c>
      <c r="AY152" s="252" t="s">
        <v>150</v>
      </c>
    </row>
    <row r="153" s="2" customFormat="1" ht="6.96" customHeight="1">
      <c r="A153" s="35"/>
      <c r="B153" s="62"/>
      <c r="C153" s="63"/>
      <c r="D153" s="63"/>
      <c r="E153" s="63"/>
      <c r="F153" s="63"/>
      <c r="G153" s="63"/>
      <c r="H153" s="63"/>
      <c r="I153" s="63"/>
      <c r="J153" s="63"/>
      <c r="K153" s="63"/>
      <c r="L153" s="38"/>
      <c r="M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</row>
  </sheetData>
  <sheetProtection sheet="1" autoFilter="0" formatColumns="0" formatRows="0" objects="1" scenarios="1" spinCount="100000" saltValue="sifNkDFKA5FzGYZCGcYrJAhOIpPWtDKbLcyqwqU0b2UfyMt4/aLP3p8ZTFV+j8/gigWBlBknbP8CeVP3m5pHXQ==" hashValue="I+8grIdROjP4IEhf9DPasbFlj4Lr23+0aBw+GynW+04EoVzaeEEtot8l0nIGL5lxwfPy0zSXQj6wVk8p3EcQTQ==" algorithmName="SHA-512" password="CC35"/>
  <autoFilter ref="C127:K152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DESKTOP-7VAAOUV\Zuzana Kosáková</dc:creator>
  <cp:lastModifiedBy>DESKTOP-7VAAOUV\Zuzana Kosáková</cp:lastModifiedBy>
  <dcterms:created xsi:type="dcterms:W3CDTF">2023-05-16T16:17:37Z</dcterms:created>
  <dcterms:modified xsi:type="dcterms:W3CDTF">2023-05-16T16:17:46Z</dcterms:modified>
</cp:coreProperties>
</file>